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01 Zinst\01_Projecten\11_BOM FPA\Teksten\20250117_documenten voor op website\Def\"/>
    </mc:Choice>
  </mc:AlternateContent>
  <xr:revisionPtr revIDLastSave="0" documentId="13_ncr:1_{3DF0C8B4-1D15-4860-8145-40C4783A62F2}" xr6:coauthVersionLast="47" xr6:coauthVersionMax="47" xr10:uidLastSave="{00000000-0000-0000-0000-000000000000}"/>
  <workbookProtection workbookAlgorithmName="SHA-512" workbookHashValue="FLfs/aPalwxJSjDS6H0w1SCbqctz1dzmAtozr/DoIKeR+wYye2X82aiHIKKACukTbBnaTC7l0tr1m95cQL6d1A==" workbookSaltValue="Afnz43nlJiTG9ToEwr61ng==" workbookSpinCount="100000" lockStructure="1"/>
  <bookViews>
    <workbookView xWindow="4080" yWindow="1095" windowWidth="23865" windowHeight="19995" tabRatio="740" xr2:uid="{00000000-000D-0000-FFFF-FFFF00000000}"/>
  </bookViews>
  <sheets>
    <sheet name="Instructies" sheetId="1" r:id="rId1"/>
    <sheet name="Projectomkadering" sheetId="2" r:id="rId2"/>
    <sheet name="Personeelskosten" sheetId="3" r:id="rId3"/>
    <sheet name="Personeelsinzet" sheetId="11" r:id="rId4"/>
    <sheet name="Externe kosten" sheetId="4" r:id="rId5"/>
    <sheet name="Simulatie kostenplan" sheetId="10" r:id="rId6"/>
    <sheet name="WB" sheetId="12" state="hidden" r:id="rId7"/>
    <sheet name="Detail kostenplan" sheetId="8" r:id="rId8"/>
  </sheets>
  <definedNames>
    <definedName name="_xlnm._FilterDatabase" localSheetId="4" hidden="1">'Externe kosten'!$B$12:$E$12</definedName>
  </definedNames>
  <calcPr calcId="191028"/>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8" l="1"/>
  <c r="G9" i="2"/>
  <c r="B52" i="12"/>
  <c r="C7" i="8"/>
  <c r="C10" i="8" s="1"/>
  <c r="J16" i="12"/>
  <c r="J17" i="12" s="1"/>
  <c r="J18" i="12" s="1"/>
  <c r="J19" i="12" s="1"/>
  <c r="J20" i="12" s="1"/>
  <c r="J21" i="12" s="1"/>
  <c r="J22" i="12" s="1"/>
  <c r="J10" i="12" l="1"/>
  <c r="J9" i="12"/>
  <c r="J8" i="12"/>
  <c r="J7" i="12"/>
  <c r="J6" i="12"/>
  <c r="J5" i="12"/>
  <c r="J4" i="12"/>
  <c r="C324" i="12"/>
  <c r="B324" i="12" s="1"/>
  <c r="C325" i="12"/>
  <c r="B325" i="12" s="1"/>
  <c r="C326" i="12"/>
  <c r="B326" i="12" s="1"/>
  <c r="C327" i="12"/>
  <c r="B327" i="12" s="1"/>
  <c r="C328" i="12"/>
  <c r="B328" i="12" s="1"/>
  <c r="C323" i="12"/>
  <c r="B323" i="12" s="1"/>
  <c r="C329" i="12"/>
  <c r="C312" i="12"/>
  <c r="C320" i="12"/>
  <c r="C321" i="12"/>
  <c r="C318" i="12"/>
  <c r="D8" i="8" l="1"/>
  <c r="B321" i="12"/>
  <c r="A1089" i="12"/>
  <c r="A1088" i="12"/>
  <c r="B320" i="12"/>
  <c r="A1091" i="12"/>
  <c r="A1092" i="12"/>
  <c r="A1093" i="12"/>
  <c r="A1094" i="12"/>
  <c r="A1095" i="12"/>
  <c r="A1096" i="12"/>
  <c r="A1090" i="12"/>
  <c r="A1082" i="12"/>
  <c r="A1083" i="12"/>
  <c r="A1084" i="12"/>
  <c r="A1085" i="12"/>
  <c r="A1086" i="12"/>
  <c r="A1087" i="12"/>
  <c r="A1079" i="12"/>
  <c r="A1080" i="12"/>
  <c r="A1081" i="12"/>
  <c r="C314" i="12"/>
  <c r="A321" i="12"/>
  <c r="A320" i="12"/>
  <c r="C319" i="12"/>
  <c r="E318" i="12"/>
  <c r="B52" i="11"/>
  <c r="B53" i="11"/>
  <c r="B54" i="11"/>
  <c r="B55" i="11"/>
  <c r="B51" i="11"/>
  <c r="B47" i="11"/>
  <c r="B48" i="11"/>
  <c r="B49" i="11"/>
  <c r="B50" i="11"/>
  <c r="B46" i="11"/>
  <c r="B42" i="11"/>
  <c r="B43" i="11"/>
  <c r="B44" i="11"/>
  <c r="B45" i="11"/>
  <c r="B41" i="11"/>
  <c r="B37" i="11"/>
  <c r="B38" i="11"/>
  <c r="B39" i="11"/>
  <c r="B40" i="11"/>
  <c r="B36" i="11"/>
  <c r="B32" i="11"/>
  <c r="B33" i="11"/>
  <c r="B34" i="11"/>
  <c r="B35" i="11"/>
  <c r="B31" i="11"/>
  <c r="B27" i="11"/>
  <c r="B28" i="11"/>
  <c r="B29" i="11"/>
  <c r="B30" i="11"/>
  <c r="B26" i="11"/>
  <c r="B22" i="11"/>
  <c r="B23" i="11"/>
  <c r="B24" i="11"/>
  <c r="B25" i="11"/>
  <c r="B21" i="11"/>
  <c r="E10" i="4"/>
  <c r="A26" i="11"/>
  <c r="A31" i="11"/>
  <c r="A36" i="11"/>
  <c r="A41" i="11"/>
  <c r="A46" i="11"/>
  <c r="A51" i="11"/>
  <c r="A21" i="11"/>
  <c r="E23" i="3"/>
  <c r="E24" i="3" s="1"/>
  <c r="E25" i="3" s="1"/>
  <c r="F23" i="3"/>
  <c r="F24" i="3" s="1"/>
  <c r="F25" i="3" s="1"/>
  <c r="G23" i="3"/>
  <c r="G24" i="3" s="1"/>
  <c r="G25" i="3" s="1"/>
  <c r="H23" i="3"/>
  <c r="H24" i="3" s="1"/>
  <c r="H25" i="3" s="1"/>
  <c r="I23" i="3"/>
  <c r="I24" i="3" s="1"/>
  <c r="I25" i="3" s="1"/>
  <c r="J23" i="3"/>
  <c r="J24" i="3" s="1"/>
  <c r="J25" i="3" s="1"/>
  <c r="K23" i="3"/>
  <c r="K24" i="3" s="1"/>
  <c r="K25" i="3" s="1"/>
  <c r="L23" i="3"/>
  <c r="L24" i="3" s="1"/>
  <c r="L25" i="3" s="1"/>
  <c r="M23" i="3"/>
  <c r="M24" i="3" s="1"/>
  <c r="M25" i="3" s="1"/>
  <c r="N23" i="3"/>
  <c r="N24" i="3" s="1"/>
  <c r="N25" i="3" s="1"/>
  <c r="O23" i="3"/>
  <c r="O24" i="3" s="1"/>
  <c r="O25" i="3" s="1"/>
  <c r="P23" i="3"/>
  <c r="P24" i="3" s="1"/>
  <c r="P25" i="3" s="1"/>
  <c r="Q23" i="3"/>
  <c r="Q24" i="3" s="1"/>
  <c r="Q25" i="3" s="1"/>
  <c r="R23" i="3"/>
  <c r="R24" i="3" s="1"/>
  <c r="R25" i="3" s="1"/>
  <c r="S23" i="3"/>
  <c r="S24" i="3" s="1"/>
  <c r="S25" i="3" s="1"/>
  <c r="T23" i="3"/>
  <c r="T24" i="3" s="1"/>
  <c r="T25" i="3" s="1"/>
  <c r="U23" i="3"/>
  <c r="U24" i="3" s="1"/>
  <c r="U25" i="3" s="1"/>
  <c r="V23" i="3"/>
  <c r="V24" i="3" s="1"/>
  <c r="V25" i="3" s="1"/>
  <c r="W23" i="3"/>
  <c r="W24" i="3" s="1"/>
  <c r="W25" i="3" s="1"/>
  <c r="D23" i="3"/>
  <c r="D24" i="3" s="1"/>
  <c r="D25" i="3" s="1"/>
  <c r="E319" i="12" l="1"/>
  <c r="B319" i="12"/>
  <c r="B318" i="12"/>
  <c r="D319" i="12"/>
  <c r="D318" i="12"/>
  <c r="B314" i="12"/>
  <c r="D314" i="12" s="1"/>
  <c r="B330" i="12"/>
  <c r="B329" i="12"/>
  <c r="A4" i="12" l="1"/>
  <c r="B63" i="12"/>
  <c r="B65" i="12"/>
  <c r="B66" i="12"/>
  <c r="B77" i="12"/>
  <c r="B81" i="12"/>
  <c r="B82" i="12"/>
  <c r="B87" i="12"/>
  <c r="B88" i="12"/>
  <c r="B90" i="12"/>
  <c r="B91" i="12"/>
  <c r="B92" i="12"/>
  <c r="B93" i="12"/>
  <c r="B94" i="12"/>
  <c r="B95" i="12"/>
  <c r="B96" i="12"/>
  <c r="B64" i="12"/>
  <c r="B67" i="12"/>
  <c r="B68" i="12"/>
  <c r="B70" i="12"/>
  <c r="B71" i="12"/>
  <c r="B72" i="12"/>
  <c r="B73" i="12"/>
  <c r="B75" i="12"/>
  <c r="B76" i="12"/>
  <c r="B78" i="12"/>
  <c r="B80" i="12"/>
  <c r="B83" i="12"/>
  <c r="B85" i="12"/>
  <c r="B86" i="12"/>
  <c r="B89" i="12"/>
  <c r="B62" i="12"/>
  <c r="A5" i="12" l="1"/>
  <c r="B79" i="12"/>
  <c r="B84" i="12"/>
  <c r="B74" i="12"/>
  <c r="B69" i="12"/>
  <c r="A6" i="12" l="1"/>
  <c r="H28" i="3"/>
  <c r="H30" i="3" s="1"/>
  <c r="I28" i="3"/>
  <c r="S28" i="3"/>
  <c r="S30" i="3" s="1"/>
  <c r="U28" i="3"/>
  <c r="U30" i="3" s="1"/>
  <c r="V28" i="3"/>
  <c r="V30" i="3" s="1"/>
  <c r="D28" i="3"/>
  <c r="C24" i="10"/>
  <c r="C11" i="10"/>
  <c r="D32" i="10" s="1"/>
  <c r="F26" i="10" s="1"/>
  <c r="F30" i="10" s="1"/>
  <c r="H16" i="11" l="1"/>
  <c r="B579" i="12" s="1"/>
  <c r="C579" i="12" s="1"/>
  <c r="I30" i="3"/>
  <c r="A7" i="12"/>
  <c r="T16" i="11"/>
  <c r="T57" i="12" s="1"/>
  <c r="M28" i="3"/>
  <c r="V29" i="3"/>
  <c r="B78" i="11"/>
  <c r="U16" i="11"/>
  <c r="S29" i="3"/>
  <c r="B75" i="11"/>
  <c r="D75" i="11" s="1"/>
  <c r="R16" i="11"/>
  <c r="B60" i="11"/>
  <c r="C16" i="11"/>
  <c r="B396" i="12" s="1"/>
  <c r="D29" i="3"/>
  <c r="D30" i="3" s="1"/>
  <c r="H29" i="3"/>
  <c r="B64" i="11"/>
  <c r="D64" i="11" s="1"/>
  <c r="G16" i="11"/>
  <c r="L28" i="3"/>
  <c r="L30" i="3" s="1"/>
  <c r="W28" i="3"/>
  <c r="W30" i="3" s="1"/>
  <c r="K28" i="3"/>
  <c r="K30" i="3" s="1"/>
  <c r="J28" i="3"/>
  <c r="J30" i="3" s="1"/>
  <c r="R28" i="3"/>
  <c r="R30" i="3" s="1"/>
  <c r="Q28" i="3"/>
  <c r="Q30" i="3" s="1"/>
  <c r="U29" i="3"/>
  <c r="B77" i="11"/>
  <c r="D77" i="11" s="1"/>
  <c r="B65" i="11"/>
  <c r="D65" i="11" s="1"/>
  <c r="T28" i="3"/>
  <c r="T30" i="3" s="1"/>
  <c r="P28" i="3"/>
  <c r="P30" i="3" s="1"/>
  <c r="O28" i="3"/>
  <c r="O30" i="3" s="1"/>
  <c r="N28" i="3"/>
  <c r="N30" i="3" s="1"/>
  <c r="G28" i="3"/>
  <c r="G30" i="3" s="1"/>
  <c r="F28" i="3"/>
  <c r="E28" i="3"/>
  <c r="I29" i="3"/>
  <c r="F33" i="10"/>
  <c r="H18" i="11" l="1"/>
  <c r="H59" i="12" s="1"/>
  <c r="B572" i="12"/>
  <c r="C572" i="12" s="1"/>
  <c r="B558" i="12"/>
  <c r="H19" i="11"/>
  <c r="H17" i="11"/>
  <c r="H58" i="12" s="1"/>
  <c r="B565" i="12"/>
  <c r="C565" i="12" s="1"/>
  <c r="B575" i="12"/>
  <c r="C575" i="12" s="1"/>
  <c r="B561" i="12"/>
  <c r="C561" i="12" s="1"/>
  <c r="B574" i="12"/>
  <c r="C574" i="12" s="1"/>
  <c r="B62" i="11"/>
  <c r="F30" i="3"/>
  <c r="B584" i="12"/>
  <c r="C584" i="12" s="1"/>
  <c r="B570" i="12"/>
  <c r="C570" i="12" s="1"/>
  <c r="B559" i="12"/>
  <c r="C559" i="12" s="1"/>
  <c r="B581" i="12"/>
  <c r="C581" i="12" s="1"/>
  <c r="B586" i="12"/>
  <c r="C586" i="12" s="1"/>
  <c r="B61" i="11"/>
  <c r="E30" i="3"/>
  <c r="B569" i="12"/>
  <c r="B556" i="12"/>
  <c r="B577" i="12"/>
  <c r="B566" i="12"/>
  <c r="C566" i="12" s="1"/>
  <c r="B564" i="12"/>
  <c r="C564" i="12" s="1"/>
  <c r="B562" i="12"/>
  <c r="C562" i="12" s="1"/>
  <c r="B563" i="12"/>
  <c r="C563" i="12" s="1"/>
  <c r="B557" i="12"/>
  <c r="B585" i="12"/>
  <c r="C585" i="12" s="1"/>
  <c r="B578" i="12"/>
  <c r="B576" i="12"/>
  <c r="B582" i="12"/>
  <c r="C582" i="12" s="1"/>
  <c r="B573" i="12"/>
  <c r="C573" i="12" s="1"/>
  <c r="B589" i="12"/>
  <c r="C589" i="12" s="1"/>
  <c r="B590" i="12"/>
  <c r="C590" i="12" s="1"/>
  <c r="B588" i="12"/>
  <c r="C588" i="12" s="1"/>
  <c r="B69" i="11"/>
  <c r="M30" i="3"/>
  <c r="B568" i="12"/>
  <c r="C568" i="12" s="1"/>
  <c r="B583" i="12"/>
  <c r="C583" i="12" s="1"/>
  <c r="B560" i="12"/>
  <c r="C560" i="12" s="1"/>
  <c r="B567" i="12"/>
  <c r="C567" i="12" s="1"/>
  <c r="H57" i="12"/>
  <c r="H80" i="12" s="1"/>
  <c r="B587" i="12"/>
  <c r="C587" i="12" s="1"/>
  <c r="B571" i="12"/>
  <c r="C571" i="12" s="1"/>
  <c r="B580" i="12"/>
  <c r="C580" i="12" s="1"/>
  <c r="D78" i="11"/>
  <c r="B541" i="12"/>
  <c r="B401" i="12"/>
  <c r="A8" i="12"/>
  <c r="B1039" i="12"/>
  <c r="B1027" i="12"/>
  <c r="B1015" i="12"/>
  <c r="U19" i="11"/>
  <c r="B1038" i="12"/>
  <c r="B1026" i="12"/>
  <c r="B1014" i="12"/>
  <c r="B1037" i="12"/>
  <c r="B1025" i="12"/>
  <c r="B1013" i="12"/>
  <c r="B1036" i="12"/>
  <c r="B1024" i="12"/>
  <c r="B1012" i="12"/>
  <c r="B1042" i="12"/>
  <c r="B1030" i="12"/>
  <c r="B1018" i="12"/>
  <c r="B1016" i="12"/>
  <c r="B1041" i="12"/>
  <c r="B1029" i="12"/>
  <c r="B1017" i="12"/>
  <c r="B1040" i="12"/>
  <c r="B1028" i="12"/>
  <c r="B1031" i="12"/>
  <c r="B1033" i="12"/>
  <c r="B1023" i="12"/>
  <c r="B1022" i="12"/>
  <c r="B1044" i="12"/>
  <c r="B1021" i="12"/>
  <c r="B1020" i="12"/>
  <c r="B1019" i="12"/>
  <c r="B1043" i="12"/>
  <c r="B1045" i="12"/>
  <c r="B1011" i="12"/>
  <c r="B1034" i="12"/>
  <c r="B1032" i="12"/>
  <c r="B1035" i="12"/>
  <c r="B404" i="12"/>
  <c r="B392" i="12"/>
  <c r="B414" i="12"/>
  <c r="B402" i="12"/>
  <c r="B390" i="12"/>
  <c r="C19" i="11"/>
  <c r="C60" i="12" s="1"/>
  <c r="B407" i="12"/>
  <c r="B395" i="12"/>
  <c r="B383" i="12"/>
  <c r="B406" i="12"/>
  <c r="B394" i="12"/>
  <c r="B382" i="12"/>
  <c r="B385" i="12"/>
  <c r="B400" i="12"/>
  <c r="B384" i="12"/>
  <c r="C384" i="12" s="1"/>
  <c r="B410" i="12"/>
  <c r="B399" i="12"/>
  <c r="B381" i="12"/>
  <c r="B412" i="12"/>
  <c r="B393" i="12"/>
  <c r="B387" i="12"/>
  <c r="B415" i="12"/>
  <c r="B398" i="12"/>
  <c r="B391" i="12"/>
  <c r="B409" i="12"/>
  <c r="B388" i="12"/>
  <c r="B413" i="12"/>
  <c r="B397" i="12"/>
  <c r="B411" i="12"/>
  <c r="B408" i="12"/>
  <c r="B403" i="12"/>
  <c r="B386" i="12"/>
  <c r="B389" i="12"/>
  <c r="B405" i="12"/>
  <c r="B931" i="12"/>
  <c r="B919" i="12"/>
  <c r="B907" i="12"/>
  <c r="B930" i="12"/>
  <c r="B918" i="12"/>
  <c r="B906" i="12"/>
  <c r="B929" i="12"/>
  <c r="B917" i="12"/>
  <c r="B940" i="12"/>
  <c r="B928" i="12"/>
  <c r="B916" i="12"/>
  <c r="B934" i="12"/>
  <c r="B922" i="12"/>
  <c r="B910" i="12"/>
  <c r="R19" i="11"/>
  <c r="B920" i="12"/>
  <c r="B933" i="12"/>
  <c r="B921" i="12"/>
  <c r="B909" i="12"/>
  <c r="B932" i="12"/>
  <c r="B908" i="12"/>
  <c r="B939" i="12"/>
  <c r="B913" i="12"/>
  <c r="B923" i="12"/>
  <c r="B938" i="12"/>
  <c r="B912" i="12"/>
  <c r="B937" i="12"/>
  <c r="B911" i="12"/>
  <c r="B936" i="12"/>
  <c r="B925" i="12"/>
  <c r="B935" i="12"/>
  <c r="B927" i="12"/>
  <c r="B926" i="12"/>
  <c r="B924" i="12"/>
  <c r="B915" i="12"/>
  <c r="B914" i="12"/>
  <c r="B1003" i="12"/>
  <c r="B991" i="12"/>
  <c r="B979" i="12"/>
  <c r="B1002" i="12"/>
  <c r="B990" i="12"/>
  <c r="B978" i="12"/>
  <c r="B1001" i="12"/>
  <c r="B989" i="12"/>
  <c r="B977" i="12"/>
  <c r="B988" i="12"/>
  <c r="B1000" i="12"/>
  <c r="B976" i="12"/>
  <c r="B1006" i="12"/>
  <c r="B994" i="12"/>
  <c r="B982" i="12"/>
  <c r="B992" i="12"/>
  <c r="B1005" i="12"/>
  <c r="B993" i="12"/>
  <c r="B981" i="12"/>
  <c r="B1004" i="12"/>
  <c r="B980" i="12"/>
  <c r="B998" i="12"/>
  <c r="B1009" i="12"/>
  <c r="B997" i="12"/>
  <c r="B984" i="12"/>
  <c r="B983" i="12"/>
  <c r="T19" i="11"/>
  <c r="B1007" i="12"/>
  <c r="B996" i="12"/>
  <c r="B995" i="12"/>
  <c r="B985" i="12"/>
  <c r="B987" i="12"/>
  <c r="B986" i="12"/>
  <c r="B1010" i="12"/>
  <c r="B999" i="12"/>
  <c r="B1008" i="12"/>
  <c r="B552" i="12"/>
  <c r="D552" i="12" s="1"/>
  <c r="B540" i="12"/>
  <c r="D540" i="12" s="1"/>
  <c r="B528" i="12"/>
  <c r="D528" i="12" s="1"/>
  <c r="B550" i="12"/>
  <c r="D550" i="12" s="1"/>
  <c r="B538" i="12"/>
  <c r="B526" i="12"/>
  <c r="D526" i="12" s="1"/>
  <c r="B555" i="12"/>
  <c r="D555" i="12" s="1"/>
  <c r="B543" i="12"/>
  <c r="B531" i="12"/>
  <c r="B554" i="12"/>
  <c r="D554" i="12" s="1"/>
  <c r="B542" i="12"/>
  <c r="B530" i="12"/>
  <c r="D530" i="12" s="1"/>
  <c r="G19" i="11"/>
  <c r="B545" i="12"/>
  <c r="D545" i="12" s="1"/>
  <c r="B525" i="12"/>
  <c r="D525" i="12" s="1"/>
  <c r="B532" i="12"/>
  <c r="B544" i="12"/>
  <c r="D544" i="12" s="1"/>
  <c r="B524" i="12"/>
  <c r="D524" i="12" s="1"/>
  <c r="B551" i="12"/>
  <c r="D551" i="12" s="1"/>
  <c r="B548" i="12"/>
  <c r="B547" i="12"/>
  <c r="B523" i="12"/>
  <c r="B535" i="12"/>
  <c r="D535" i="12" s="1"/>
  <c r="B533" i="12"/>
  <c r="B539" i="12"/>
  <c r="D539" i="12" s="1"/>
  <c r="B522" i="12"/>
  <c r="B536" i="12"/>
  <c r="B534" i="12"/>
  <c r="B537" i="12"/>
  <c r="B521" i="12"/>
  <c r="B553" i="12"/>
  <c r="D553" i="12" s="1"/>
  <c r="B549" i="12"/>
  <c r="D549" i="12" s="1"/>
  <c r="B529" i="12"/>
  <c r="D529" i="12" s="1"/>
  <c r="B546" i="12"/>
  <c r="B527" i="12"/>
  <c r="D60" i="11"/>
  <c r="G17" i="11"/>
  <c r="G58" i="12" s="1"/>
  <c r="G18" i="11"/>
  <c r="G59" i="12" s="1"/>
  <c r="R12" i="12"/>
  <c r="R17" i="11"/>
  <c r="R58" i="12" s="1"/>
  <c r="R18" i="11"/>
  <c r="R59" i="12" s="1"/>
  <c r="T17" i="11"/>
  <c r="T58" i="12" s="1"/>
  <c r="T18" i="11"/>
  <c r="T59" i="12" s="1"/>
  <c r="C18" i="11"/>
  <c r="C59" i="12" s="1"/>
  <c r="C17" i="11"/>
  <c r="C58" i="12" s="1"/>
  <c r="U17" i="11"/>
  <c r="U58" i="12" s="1"/>
  <c r="U18" i="11"/>
  <c r="U59" i="12" s="1"/>
  <c r="L16" i="11"/>
  <c r="M29" i="3"/>
  <c r="H60" i="12"/>
  <c r="B70" i="11"/>
  <c r="N29" i="3"/>
  <c r="M16" i="11"/>
  <c r="T29" i="3"/>
  <c r="B76" i="11"/>
  <c r="S16" i="11"/>
  <c r="K29" i="3"/>
  <c r="B67" i="11"/>
  <c r="J16" i="11"/>
  <c r="R57" i="12"/>
  <c r="T67" i="12"/>
  <c r="T72" i="12"/>
  <c r="T76" i="12"/>
  <c r="T80" i="12"/>
  <c r="T83" i="12"/>
  <c r="T88" i="12"/>
  <c r="T92" i="12"/>
  <c r="T96" i="12"/>
  <c r="T64" i="12"/>
  <c r="T70" i="12"/>
  <c r="T73" i="12"/>
  <c r="T77" i="12"/>
  <c r="T81" i="12"/>
  <c r="T86" i="12"/>
  <c r="T90" i="12"/>
  <c r="T93" i="12"/>
  <c r="T66" i="12"/>
  <c r="T71" i="12"/>
  <c r="T75" i="12"/>
  <c r="T78" i="12"/>
  <c r="T82" i="12"/>
  <c r="T87" i="12"/>
  <c r="T91" i="12"/>
  <c r="T95" i="12"/>
  <c r="T89" i="12"/>
  <c r="T63" i="12"/>
  <c r="T65" i="12"/>
  <c r="T94" i="12"/>
  <c r="T69" i="12"/>
  <c r="T85" i="12"/>
  <c r="T68" i="12"/>
  <c r="T79" i="12"/>
  <c r="T74" i="12"/>
  <c r="T62" i="12"/>
  <c r="T84" i="12"/>
  <c r="B73" i="11"/>
  <c r="Q29" i="3"/>
  <c r="P16" i="11"/>
  <c r="H67" i="12"/>
  <c r="H72" i="12"/>
  <c r="H76" i="12"/>
  <c r="H64" i="12"/>
  <c r="H70" i="12"/>
  <c r="H73" i="12"/>
  <c r="H66" i="12"/>
  <c r="H71" i="12"/>
  <c r="H75" i="12"/>
  <c r="H69" i="12"/>
  <c r="H63" i="12"/>
  <c r="H65" i="12"/>
  <c r="H89" i="12"/>
  <c r="H79" i="12"/>
  <c r="H84" i="12"/>
  <c r="C57" i="12"/>
  <c r="B72" i="11"/>
  <c r="P29" i="3"/>
  <c r="O16" i="11"/>
  <c r="W29" i="3"/>
  <c r="B79" i="11"/>
  <c r="V16" i="11"/>
  <c r="C65" i="11"/>
  <c r="L29" i="3"/>
  <c r="B68" i="11"/>
  <c r="K16" i="11"/>
  <c r="U57" i="12"/>
  <c r="J29" i="3"/>
  <c r="B66" i="11"/>
  <c r="D66" i="11" s="1"/>
  <c r="I16" i="11"/>
  <c r="G57" i="12"/>
  <c r="B71" i="11"/>
  <c r="O29" i="3"/>
  <c r="N16" i="11"/>
  <c r="R29" i="3"/>
  <c r="B74" i="11"/>
  <c r="Q16" i="11"/>
  <c r="G29" i="3"/>
  <c r="B63" i="11"/>
  <c r="F16" i="11"/>
  <c r="F29" i="3"/>
  <c r="E16" i="11"/>
  <c r="B471" i="12" s="1"/>
  <c r="D16" i="11"/>
  <c r="B416" i="12" s="1"/>
  <c r="E29" i="3"/>
  <c r="H95" i="12" l="1"/>
  <c r="H90" i="12"/>
  <c r="H74" i="12"/>
  <c r="H93" i="12"/>
  <c r="H96" i="12"/>
  <c r="H62" i="12"/>
  <c r="H91" i="12"/>
  <c r="H92" i="12"/>
  <c r="D69" i="11"/>
  <c r="H68" i="12"/>
  <c r="H82" i="12"/>
  <c r="H81" i="12"/>
  <c r="H83" i="12"/>
  <c r="H85" i="12"/>
  <c r="H87" i="12"/>
  <c r="H86" i="12"/>
  <c r="H88" i="12"/>
  <c r="H94" i="12"/>
  <c r="H78" i="12"/>
  <c r="H77" i="12"/>
  <c r="B436" i="12"/>
  <c r="H20" i="11"/>
  <c r="D76" i="11"/>
  <c r="D74" i="11"/>
  <c r="D71" i="11"/>
  <c r="A10" i="12"/>
  <c r="A9" i="12"/>
  <c r="C525" i="12"/>
  <c r="C64" i="11"/>
  <c r="C539" i="12"/>
  <c r="C540" i="12"/>
  <c r="C552" i="12"/>
  <c r="C528" i="12"/>
  <c r="C533" i="12"/>
  <c r="C545" i="12"/>
  <c r="C527" i="12"/>
  <c r="C547" i="12"/>
  <c r="C530" i="12"/>
  <c r="C531" i="12"/>
  <c r="C544" i="12"/>
  <c r="C536" i="12"/>
  <c r="C535" i="12"/>
  <c r="C526" i="12"/>
  <c r="C555" i="12"/>
  <c r="C532" i="12"/>
  <c r="C550" i="12"/>
  <c r="C914" i="12"/>
  <c r="D914" i="12"/>
  <c r="D923" i="12"/>
  <c r="C923" i="12"/>
  <c r="C934" i="12"/>
  <c r="D934" i="12"/>
  <c r="D1035" i="12"/>
  <c r="C1035" i="12"/>
  <c r="B512" i="12"/>
  <c r="B500" i="12"/>
  <c r="D500" i="12" s="1"/>
  <c r="B488" i="12"/>
  <c r="B510" i="12"/>
  <c r="D510" i="12" s="1"/>
  <c r="B498" i="12"/>
  <c r="B486" i="12"/>
  <c r="B515" i="12"/>
  <c r="D515" i="12" s="1"/>
  <c r="B503" i="12"/>
  <c r="B491" i="12"/>
  <c r="F19" i="11"/>
  <c r="B514" i="12"/>
  <c r="D514" i="12" s="1"/>
  <c r="B502" i="12"/>
  <c r="B490" i="12"/>
  <c r="D490" i="12" s="1"/>
  <c r="B509" i="12"/>
  <c r="D509" i="12" s="1"/>
  <c r="B493" i="12"/>
  <c r="D493" i="12" s="1"/>
  <c r="B508" i="12"/>
  <c r="B492" i="12"/>
  <c r="B518" i="12"/>
  <c r="D518" i="12" s="1"/>
  <c r="B507" i="12"/>
  <c r="B489" i="12"/>
  <c r="D489" i="12" s="1"/>
  <c r="B501" i="12"/>
  <c r="B513" i="12"/>
  <c r="B506" i="12"/>
  <c r="B487" i="12"/>
  <c r="B504" i="12"/>
  <c r="D504" i="12" s="1"/>
  <c r="B499" i="12"/>
  <c r="B496" i="12"/>
  <c r="B505" i="12"/>
  <c r="D505" i="12" s="1"/>
  <c r="B495" i="12"/>
  <c r="D495" i="12" s="1"/>
  <c r="B520" i="12"/>
  <c r="D520" i="12" s="1"/>
  <c r="B519" i="12"/>
  <c r="D519" i="12" s="1"/>
  <c r="B497" i="12"/>
  <c r="B516" i="12"/>
  <c r="D516" i="12" s="1"/>
  <c r="B511" i="12"/>
  <c r="B494" i="12"/>
  <c r="D494" i="12" s="1"/>
  <c r="B517" i="12"/>
  <c r="D517" i="12" s="1"/>
  <c r="C1008" i="12"/>
  <c r="D1008" i="12"/>
  <c r="C524" i="12"/>
  <c r="B756" i="12"/>
  <c r="B744" i="12"/>
  <c r="B732" i="12"/>
  <c r="B755" i="12"/>
  <c r="B743" i="12"/>
  <c r="B731" i="12"/>
  <c r="B754" i="12"/>
  <c r="B742" i="12"/>
  <c r="B759" i="12"/>
  <c r="B747" i="12"/>
  <c r="B735" i="12"/>
  <c r="B745" i="12"/>
  <c r="B758" i="12"/>
  <c r="B746" i="12"/>
  <c r="B734" i="12"/>
  <c r="B757" i="12"/>
  <c r="B733" i="12"/>
  <c r="B752" i="12"/>
  <c r="B764" i="12"/>
  <c r="B738" i="12"/>
  <c r="B751" i="12"/>
  <c r="B750" i="12"/>
  <c r="B765" i="12"/>
  <c r="B739" i="12"/>
  <c r="B762" i="12"/>
  <c r="B749" i="12"/>
  <c r="M19" i="11"/>
  <c r="B748" i="12"/>
  <c r="B741" i="12"/>
  <c r="B763" i="12"/>
  <c r="B740" i="12"/>
  <c r="B737" i="12"/>
  <c r="B760" i="12"/>
  <c r="B753" i="12"/>
  <c r="B761" i="12"/>
  <c r="B736" i="12"/>
  <c r="D999" i="12"/>
  <c r="C999" i="12"/>
  <c r="D1009" i="12"/>
  <c r="C1009" i="12"/>
  <c r="C1000" i="12"/>
  <c r="D1000" i="12"/>
  <c r="C915" i="12"/>
  <c r="D915" i="12"/>
  <c r="C913" i="12"/>
  <c r="D913" i="12"/>
  <c r="C916" i="12"/>
  <c r="D916" i="12"/>
  <c r="D1036" i="12"/>
  <c r="C1036" i="12"/>
  <c r="C924" i="12"/>
  <c r="D924" i="12"/>
  <c r="C1040" i="12"/>
  <c r="D1040" i="12"/>
  <c r="C987" i="12"/>
  <c r="D987" i="12"/>
  <c r="C909" i="12"/>
  <c r="D909" i="12"/>
  <c r="D995" i="12"/>
  <c r="C995" i="12"/>
  <c r="D993" i="12"/>
  <c r="C993" i="12"/>
  <c r="D925" i="12"/>
  <c r="C925" i="12"/>
  <c r="C921" i="12"/>
  <c r="D921" i="12"/>
  <c r="D1019" i="12"/>
  <c r="C1019" i="12"/>
  <c r="C1041" i="12"/>
  <c r="D1041" i="12"/>
  <c r="C1026" i="12"/>
  <c r="D1026" i="12"/>
  <c r="C1034" i="12"/>
  <c r="D1034" i="12"/>
  <c r="D940" i="12"/>
  <c r="C940" i="12"/>
  <c r="C935" i="12"/>
  <c r="D935" i="12"/>
  <c r="C1005" i="12"/>
  <c r="D1005" i="12"/>
  <c r="C990" i="12"/>
  <c r="D990" i="12"/>
  <c r="C936" i="12"/>
  <c r="D936" i="12"/>
  <c r="C933" i="12"/>
  <c r="D933" i="12"/>
  <c r="D918" i="12"/>
  <c r="C918" i="12"/>
  <c r="C1020" i="12"/>
  <c r="D1020" i="12"/>
  <c r="C1016" i="12"/>
  <c r="D1016" i="12"/>
  <c r="D1038" i="12"/>
  <c r="C1038" i="12"/>
  <c r="D1010" i="12"/>
  <c r="C1010" i="12"/>
  <c r="D932" i="12"/>
  <c r="C932" i="12"/>
  <c r="C1017" i="12"/>
  <c r="D1017" i="12"/>
  <c r="C1001" i="12"/>
  <c r="D1001" i="12"/>
  <c r="D1014" i="12"/>
  <c r="C1014" i="12"/>
  <c r="C548" i="12"/>
  <c r="C1007" i="12"/>
  <c r="D1007" i="12"/>
  <c r="D992" i="12"/>
  <c r="C992" i="12"/>
  <c r="C1002" i="12"/>
  <c r="D1002" i="12"/>
  <c r="D911" i="12"/>
  <c r="C911" i="12"/>
  <c r="D920" i="12"/>
  <c r="C920" i="12"/>
  <c r="C930" i="12"/>
  <c r="D930" i="12"/>
  <c r="D1021" i="12"/>
  <c r="C1021" i="12"/>
  <c r="C1018" i="12"/>
  <c r="D1018" i="12"/>
  <c r="C1025" i="12"/>
  <c r="D1025" i="12"/>
  <c r="D1004" i="12"/>
  <c r="C1004" i="12"/>
  <c r="B896" i="12"/>
  <c r="B884" i="12"/>
  <c r="B872" i="12"/>
  <c r="B895" i="12"/>
  <c r="B883" i="12"/>
  <c r="B871" i="12"/>
  <c r="B894" i="12"/>
  <c r="B882" i="12"/>
  <c r="B905" i="12"/>
  <c r="B893" i="12"/>
  <c r="B881" i="12"/>
  <c r="B899" i="12"/>
  <c r="B887" i="12"/>
  <c r="B875" i="12"/>
  <c r="B897" i="12"/>
  <c r="B873" i="12"/>
  <c r="B898" i="12"/>
  <c r="B886" i="12"/>
  <c r="B874" i="12"/>
  <c r="B885" i="12"/>
  <c r="B888" i="12"/>
  <c r="B901" i="12"/>
  <c r="B880" i="12"/>
  <c r="B879" i="12"/>
  <c r="B892" i="12"/>
  <c r="B904" i="12"/>
  <c r="B878" i="12"/>
  <c r="B903" i="12"/>
  <c r="B877" i="12"/>
  <c r="B902" i="12"/>
  <c r="B876" i="12"/>
  <c r="B900" i="12"/>
  <c r="Q19" i="11"/>
  <c r="B891" i="12"/>
  <c r="B889" i="12"/>
  <c r="B890" i="12"/>
  <c r="D981" i="12"/>
  <c r="C981" i="12"/>
  <c r="D1029" i="12"/>
  <c r="C1029" i="12"/>
  <c r="C538" i="12"/>
  <c r="B720" i="12"/>
  <c r="B708" i="12"/>
  <c r="B696" i="12"/>
  <c r="B719" i="12"/>
  <c r="B707" i="12"/>
  <c r="B730" i="12"/>
  <c r="B718" i="12"/>
  <c r="B706" i="12"/>
  <c r="B723" i="12"/>
  <c r="B711" i="12"/>
  <c r="B699" i="12"/>
  <c r="B722" i="12"/>
  <c r="B710" i="12"/>
  <c r="B698" i="12"/>
  <c r="B728" i="12"/>
  <c r="B709" i="12"/>
  <c r="B714" i="12"/>
  <c r="B727" i="12"/>
  <c r="B705" i="12"/>
  <c r="B700" i="12"/>
  <c r="B716" i="12"/>
  <c r="B726" i="12"/>
  <c r="B704" i="12"/>
  <c r="L19" i="11"/>
  <c r="B717" i="12"/>
  <c r="B725" i="12"/>
  <c r="B703" i="12"/>
  <c r="B697" i="12"/>
  <c r="B724" i="12"/>
  <c r="B702" i="12"/>
  <c r="B701" i="12"/>
  <c r="B713" i="12"/>
  <c r="B721" i="12"/>
  <c r="B715" i="12"/>
  <c r="B729" i="12"/>
  <c r="B712" i="12"/>
  <c r="B792" i="12"/>
  <c r="B780" i="12"/>
  <c r="B768" i="12"/>
  <c r="B791" i="12"/>
  <c r="B779" i="12"/>
  <c r="B767" i="12"/>
  <c r="B790" i="12"/>
  <c r="B778" i="12"/>
  <c r="B766" i="12"/>
  <c r="B795" i="12"/>
  <c r="B783" i="12"/>
  <c r="B771" i="12"/>
  <c r="B793" i="12"/>
  <c r="B769" i="12"/>
  <c r="B794" i="12"/>
  <c r="B782" i="12"/>
  <c r="B770" i="12"/>
  <c r="B781" i="12"/>
  <c r="B800" i="12"/>
  <c r="B776" i="12"/>
  <c r="B799" i="12"/>
  <c r="B775" i="12"/>
  <c r="B798" i="12"/>
  <c r="B774" i="12"/>
  <c r="B797" i="12"/>
  <c r="B773" i="12"/>
  <c r="B788" i="12"/>
  <c r="B785" i="12"/>
  <c r="B784" i="12"/>
  <c r="B796" i="12"/>
  <c r="B772" i="12"/>
  <c r="N19" i="11"/>
  <c r="B789" i="12"/>
  <c r="B786" i="12"/>
  <c r="B787" i="12"/>
  <c r="B777" i="12"/>
  <c r="C553" i="12"/>
  <c r="B1075" i="12"/>
  <c r="B1063" i="12"/>
  <c r="B1051" i="12"/>
  <c r="B1074" i="12"/>
  <c r="B1062" i="12"/>
  <c r="B1050" i="12"/>
  <c r="B1073" i="12"/>
  <c r="B1061" i="12"/>
  <c r="B1049" i="12"/>
  <c r="B1072" i="12"/>
  <c r="B1060" i="12"/>
  <c r="B1048" i="12"/>
  <c r="B1078" i="12"/>
  <c r="B1066" i="12"/>
  <c r="B1054" i="12"/>
  <c r="B1064" i="12"/>
  <c r="B1077" i="12"/>
  <c r="B1065" i="12"/>
  <c r="B1053" i="12"/>
  <c r="B1076" i="12"/>
  <c r="B1052" i="12"/>
  <c r="B1057" i="12"/>
  <c r="B1067" i="12"/>
  <c r="B1056" i="12"/>
  <c r="B1070" i="12"/>
  <c r="B1055" i="12"/>
  <c r="B1080" i="12"/>
  <c r="B1047" i="12"/>
  <c r="B1069" i="12"/>
  <c r="B1079" i="12"/>
  <c r="B1046" i="12"/>
  <c r="B1071" i="12"/>
  <c r="B1068" i="12"/>
  <c r="B1059" i="12"/>
  <c r="B1058" i="12"/>
  <c r="V19" i="11"/>
  <c r="B440" i="12"/>
  <c r="D440" i="12" s="1"/>
  <c r="B428" i="12"/>
  <c r="B450" i="12"/>
  <c r="D450" i="12" s="1"/>
  <c r="B438" i="12"/>
  <c r="B426" i="12"/>
  <c r="B443" i="12"/>
  <c r="B431" i="12"/>
  <c r="B419" i="12"/>
  <c r="D419" i="12" s="1"/>
  <c r="B442" i="12"/>
  <c r="B430" i="12"/>
  <c r="D430" i="12" s="1"/>
  <c r="B418" i="12"/>
  <c r="B437" i="12"/>
  <c r="B421" i="12"/>
  <c r="B447" i="12"/>
  <c r="D447" i="12" s="1"/>
  <c r="B427" i="12"/>
  <c r="B445" i="12"/>
  <c r="D445" i="12" s="1"/>
  <c r="B441" i="12"/>
  <c r="B420" i="12"/>
  <c r="D420" i="12" s="1"/>
  <c r="B425" i="12"/>
  <c r="D425" i="12" s="1"/>
  <c r="B435" i="12"/>
  <c r="D435" i="12" s="1"/>
  <c r="B417" i="12"/>
  <c r="B434" i="12"/>
  <c r="D434" i="12" s="1"/>
  <c r="B448" i="12"/>
  <c r="D448" i="12" s="1"/>
  <c r="B423" i="12"/>
  <c r="D423" i="12" s="1"/>
  <c r="B449" i="12"/>
  <c r="D449" i="12" s="1"/>
  <c r="B433" i="12"/>
  <c r="B429" i="12"/>
  <c r="B444" i="12"/>
  <c r="D444" i="12" s="1"/>
  <c r="D19" i="11"/>
  <c r="D60" i="12" s="1"/>
  <c r="B432" i="12"/>
  <c r="B439" i="12"/>
  <c r="D439" i="12" s="1"/>
  <c r="B422" i="12"/>
  <c r="B446" i="12"/>
  <c r="D446" i="12" s="1"/>
  <c r="B424" i="12"/>
  <c r="D424" i="12" s="1"/>
  <c r="C982" i="12"/>
  <c r="D982" i="12"/>
  <c r="D979" i="12"/>
  <c r="C979" i="12"/>
  <c r="D937" i="12"/>
  <c r="C937" i="12"/>
  <c r="C1044" i="12"/>
  <c r="D1044" i="12"/>
  <c r="C1030" i="12"/>
  <c r="D1030" i="12"/>
  <c r="D1015" i="12"/>
  <c r="C1015" i="12"/>
  <c r="D988" i="12"/>
  <c r="C988" i="12"/>
  <c r="B684" i="12"/>
  <c r="B672" i="12"/>
  <c r="B695" i="12"/>
  <c r="B694" i="12"/>
  <c r="B682" i="12"/>
  <c r="B670" i="12"/>
  <c r="K19" i="11"/>
  <c r="B687" i="12"/>
  <c r="B675" i="12"/>
  <c r="B663" i="12"/>
  <c r="B686" i="12"/>
  <c r="B674" i="12"/>
  <c r="B662" i="12"/>
  <c r="B689" i="12"/>
  <c r="B669" i="12"/>
  <c r="B679" i="12"/>
  <c r="B688" i="12"/>
  <c r="B668" i="12"/>
  <c r="B677" i="12"/>
  <c r="B673" i="12"/>
  <c r="B685" i="12"/>
  <c r="B667" i="12"/>
  <c r="B683" i="12"/>
  <c r="B666" i="12"/>
  <c r="B661" i="12"/>
  <c r="B692" i="12"/>
  <c r="B691" i="12"/>
  <c r="B681" i="12"/>
  <c r="B665" i="12"/>
  <c r="B680" i="12"/>
  <c r="B664" i="12"/>
  <c r="B678" i="12"/>
  <c r="B690" i="12"/>
  <c r="B671" i="12"/>
  <c r="B693" i="12"/>
  <c r="B676" i="12"/>
  <c r="B860" i="12"/>
  <c r="B848" i="12"/>
  <c r="B836" i="12"/>
  <c r="B859" i="12"/>
  <c r="B847" i="12"/>
  <c r="B870" i="12"/>
  <c r="B858" i="12"/>
  <c r="B846" i="12"/>
  <c r="B869" i="12"/>
  <c r="B857" i="12"/>
  <c r="B845" i="12"/>
  <c r="B863" i="12"/>
  <c r="B851" i="12"/>
  <c r="B839" i="12"/>
  <c r="B837" i="12"/>
  <c r="B862" i="12"/>
  <c r="B850" i="12"/>
  <c r="B838" i="12"/>
  <c r="B861" i="12"/>
  <c r="B849" i="12"/>
  <c r="B855" i="12"/>
  <c r="B866" i="12"/>
  <c r="B854" i="12"/>
  <c r="P19" i="11"/>
  <c r="B841" i="12"/>
  <c r="B853" i="12"/>
  <c r="B842" i="12"/>
  <c r="B864" i="12"/>
  <c r="B852" i="12"/>
  <c r="B843" i="12"/>
  <c r="B865" i="12"/>
  <c r="B844" i="12"/>
  <c r="B867" i="12"/>
  <c r="B868" i="12"/>
  <c r="B856" i="12"/>
  <c r="B840" i="12"/>
  <c r="D980" i="12"/>
  <c r="C980" i="12"/>
  <c r="D917" i="12"/>
  <c r="C917" i="12"/>
  <c r="C1037" i="12"/>
  <c r="D1037" i="12"/>
  <c r="D985" i="12"/>
  <c r="C985" i="12"/>
  <c r="D929" i="12"/>
  <c r="C929" i="12"/>
  <c r="C1043" i="12"/>
  <c r="D1043" i="12"/>
  <c r="C529" i="12"/>
  <c r="B660" i="12"/>
  <c r="B648" i="12"/>
  <c r="B636" i="12"/>
  <c r="B658" i="12"/>
  <c r="B646" i="12"/>
  <c r="B634" i="12"/>
  <c r="B651" i="12"/>
  <c r="B639" i="12"/>
  <c r="B627" i="12"/>
  <c r="B650" i="12"/>
  <c r="B638" i="12"/>
  <c r="B626" i="12"/>
  <c r="B653" i="12"/>
  <c r="B633" i="12"/>
  <c r="B659" i="12"/>
  <c r="B637" i="12"/>
  <c r="B652" i="12"/>
  <c r="B632" i="12"/>
  <c r="J19" i="11"/>
  <c r="B640" i="12"/>
  <c r="B649" i="12"/>
  <c r="B631" i="12"/>
  <c r="B657" i="12"/>
  <c r="B647" i="12"/>
  <c r="B630" i="12"/>
  <c r="B628" i="12"/>
  <c r="B645" i="12"/>
  <c r="B629" i="12"/>
  <c r="B642" i="12"/>
  <c r="B641" i="12"/>
  <c r="B644" i="12"/>
  <c r="B643" i="12"/>
  <c r="B656" i="12"/>
  <c r="B655" i="12"/>
  <c r="B654" i="12"/>
  <c r="B635" i="12"/>
  <c r="B476" i="12"/>
  <c r="B464" i="12"/>
  <c r="B452" i="12"/>
  <c r="B474" i="12"/>
  <c r="D474" i="12" s="1"/>
  <c r="B462" i="12"/>
  <c r="B479" i="12"/>
  <c r="D479" i="12" s="1"/>
  <c r="B467" i="12"/>
  <c r="B455" i="12"/>
  <c r="D455" i="12" s="1"/>
  <c r="B478" i="12"/>
  <c r="B466" i="12"/>
  <c r="B454" i="12"/>
  <c r="D454" i="12" s="1"/>
  <c r="B473" i="12"/>
  <c r="B457" i="12"/>
  <c r="B480" i="12"/>
  <c r="D480" i="12" s="1"/>
  <c r="B472" i="12"/>
  <c r="B456" i="12"/>
  <c r="B465" i="12"/>
  <c r="D465" i="12" s="1"/>
  <c r="B460" i="12"/>
  <c r="D460" i="12" s="1"/>
  <c r="B477" i="12"/>
  <c r="B453" i="12"/>
  <c r="B484" i="12"/>
  <c r="D484" i="12" s="1"/>
  <c r="B461" i="12"/>
  <c r="B470" i="12"/>
  <c r="D470" i="12" s="1"/>
  <c r="B451" i="12"/>
  <c r="B483" i="12"/>
  <c r="D483" i="12" s="1"/>
  <c r="B485" i="12"/>
  <c r="D485" i="12" s="1"/>
  <c r="B469" i="12"/>
  <c r="D469" i="12" s="1"/>
  <c r="B468" i="12"/>
  <c r="B463" i="12"/>
  <c r="B481" i="12"/>
  <c r="D481" i="12" s="1"/>
  <c r="B482" i="12"/>
  <c r="D482" i="12" s="1"/>
  <c r="B459" i="12"/>
  <c r="D459" i="12" s="1"/>
  <c r="B475" i="12"/>
  <c r="D475" i="12" s="1"/>
  <c r="B458" i="12"/>
  <c r="D458" i="12" s="1"/>
  <c r="E19" i="11"/>
  <c r="C549" i="12"/>
  <c r="C546" i="12"/>
  <c r="B967" i="12"/>
  <c r="B955" i="12"/>
  <c r="B943" i="12"/>
  <c r="B966" i="12"/>
  <c r="B954" i="12"/>
  <c r="B942" i="12"/>
  <c r="B965" i="12"/>
  <c r="B953" i="12"/>
  <c r="B941" i="12"/>
  <c r="B964" i="12"/>
  <c r="B952" i="12"/>
  <c r="B970" i="12"/>
  <c r="B958" i="12"/>
  <c r="B946" i="12"/>
  <c r="B968" i="12"/>
  <c r="B944" i="12"/>
  <c r="B969" i="12"/>
  <c r="B957" i="12"/>
  <c r="B945" i="12"/>
  <c r="S19" i="11"/>
  <c r="B956" i="12"/>
  <c r="B972" i="12"/>
  <c r="B959" i="12"/>
  <c r="B971" i="12"/>
  <c r="B949" i="12"/>
  <c r="B963" i="12"/>
  <c r="B950" i="12"/>
  <c r="B962" i="12"/>
  <c r="B975" i="12"/>
  <c r="B948" i="12"/>
  <c r="B961" i="12"/>
  <c r="B960" i="12"/>
  <c r="B974" i="12"/>
  <c r="B973" i="12"/>
  <c r="B947" i="12"/>
  <c r="B951" i="12"/>
  <c r="D983" i="12"/>
  <c r="C983" i="12"/>
  <c r="D994" i="12"/>
  <c r="C994" i="12"/>
  <c r="D991" i="12"/>
  <c r="C991" i="12"/>
  <c r="D912" i="12"/>
  <c r="C912" i="12"/>
  <c r="C910" i="12"/>
  <c r="D910" i="12"/>
  <c r="C1022" i="12"/>
  <c r="D1022" i="12"/>
  <c r="C1042" i="12"/>
  <c r="D1042" i="12"/>
  <c r="D1027" i="12"/>
  <c r="C1027" i="12"/>
  <c r="C939" i="12"/>
  <c r="D939" i="12"/>
  <c r="C1028" i="12"/>
  <c r="D1028" i="12"/>
  <c r="C551" i="12"/>
  <c r="C986" i="12"/>
  <c r="D986" i="12"/>
  <c r="C1045" i="12"/>
  <c r="D1045" i="12"/>
  <c r="C537" i="12"/>
  <c r="C554" i="12"/>
  <c r="B624" i="12"/>
  <c r="B612" i="12"/>
  <c r="B600" i="12"/>
  <c r="I19" i="11"/>
  <c r="B622" i="12"/>
  <c r="B610" i="12"/>
  <c r="B598" i="12"/>
  <c r="B615" i="12"/>
  <c r="B603" i="12"/>
  <c r="B591" i="12"/>
  <c r="B614" i="12"/>
  <c r="B602" i="12"/>
  <c r="B617" i="12"/>
  <c r="B597" i="12"/>
  <c r="B608" i="12"/>
  <c r="B607" i="12"/>
  <c r="B605" i="12"/>
  <c r="B620" i="12"/>
  <c r="B616" i="12"/>
  <c r="B596" i="12"/>
  <c r="B623" i="12"/>
  <c r="B613" i="12"/>
  <c r="B595" i="12"/>
  <c r="B625" i="12"/>
  <c r="B619" i="12"/>
  <c r="B611" i="12"/>
  <c r="B594" i="12"/>
  <c r="B606" i="12"/>
  <c r="B621" i="12"/>
  <c r="B604" i="12"/>
  <c r="B609" i="12"/>
  <c r="B593" i="12"/>
  <c r="B592" i="12"/>
  <c r="B618" i="12"/>
  <c r="B599" i="12"/>
  <c r="B601" i="12"/>
  <c r="B824" i="12"/>
  <c r="B812" i="12"/>
  <c r="B835" i="12"/>
  <c r="B823" i="12"/>
  <c r="B811" i="12"/>
  <c r="B834" i="12"/>
  <c r="B822" i="12"/>
  <c r="B810" i="12"/>
  <c r="B833" i="12"/>
  <c r="B821" i="12"/>
  <c r="B809" i="12"/>
  <c r="B827" i="12"/>
  <c r="B815" i="12"/>
  <c r="B803" i="12"/>
  <c r="B813" i="12"/>
  <c r="B826" i="12"/>
  <c r="B814" i="12"/>
  <c r="B802" i="12"/>
  <c r="B825" i="12"/>
  <c r="B801" i="12"/>
  <c r="B829" i="12"/>
  <c r="B806" i="12"/>
  <c r="B805" i="12"/>
  <c r="B828" i="12"/>
  <c r="B816" i="12"/>
  <c r="B807" i="12"/>
  <c r="B831" i="12"/>
  <c r="B820" i="12"/>
  <c r="B819" i="12"/>
  <c r="O19" i="11"/>
  <c r="B808" i="12"/>
  <c r="B818" i="12"/>
  <c r="B817" i="12"/>
  <c r="B830" i="12"/>
  <c r="B804" i="12"/>
  <c r="B832" i="12"/>
  <c r="D984" i="12"/>
  <c r="C984" i="12"/>
  <c r="D1006" i="12"/>
  <c r="C1006" i="12"/>
  <c r="D1003" i="12"/>
  <c r="C1003" i="12"/>
  <c r="C938" i="12"/>
  <c r="D938" i="12"/>
  <c r="C922" i="12"/>
  <c r="D922" i="12"/>
  <c r="D931" i="12"/>
  <c r="C931" i="12"/>
  <c r="D1023" i="12"/>
  <c r="C1023" i="12"/>
  <c r="D1039" i="12"/>
  <c r="C1039" i="12"/>
  <c r="D72" i="11"/>
  <c r="D68" i="11"/>
  <c r="D70" i="11"/>
  <c r="D73" i="11"/>
  <c r="D67" i="11"/>
  <c r="D79" i="11"/>
  <c r="D63" i="11"/>
  <c r="D62" i="11"/>
  <c r="D61" i="11"/>
  <c r="C78" i="11"/>
  <c r="C75" i="11"/>
  <c r="J17" i="11"/>
  <c r="J58" i="12" s="1"/>
  <c r="J18" i="11"/>
  <c r="J59" i="12" s="1"/>
  <c r="T60" i="12"/>
  <c r="T20" i="11"/>
  <c r="T61" i="12" s="1"/>
  <c r="R60" i="12"/>
  <c r="U60" i="12"/>
  <c r="V17" i="11"/>
  <c r="V58" i="12" s="1"/>
  <c r="V18" i="11"/>
  <c r="V59" i="12" s="1"/>
  <c r="C77" i="11"/>
  <c r="L57" i="12"/>
  <c r="L96" i="12" s="1"/>
  <c r="P17" i="11"/>
  <c r="P58" i="12" s="1"/>
  <c r="P18" i="11"/>
  <c r="P59" i="12" s="1"/>
  <c r="M18" i="11"/>
  <c r="M59" i="12" s="1"/>
  <c r="M17" i="11"/>
  <c r="M58" i="12" s="1"/>
  <c r="O17" i="11"/>
  <c r="O58" i="12" s="1"/>
  <c r="O18" i="11"/>
  <c r="O59" i="12" s="1"/>
  <c r="Q17" i="11"/>
  <c r="Q58" i="12" s="1"/>
  <c r="Q18" i="11"/>
  <c r="Q59" i="12" s="1"/>
  <c r="K18" i="11"/>
  <c r="K59" i="12" s="1"/>
  <c r="K17" i="11"/>
  <c r="K58" i="12" s="1"/>
  <c r="L18" i="11"/>
  <c r="L59" i="12" s="1"/>
  <c r="L17" i="11"/>
  <c r="S17" i="11"/>
  <c r="S58" i="12" s="1"/>
  <c r="S18" i="11"/>
  <c r="S59" i="12" s="1"/>
  <c r="I17" i="11"/>
  <c r="I58" i="12" s="1"/>
  <c r="I18" i="11"/>
  <c r="I59" i="12" s="1"/>
  <c r="N18" i="11"/>
  <c r="N59" i="12" s="1"/>
  <c r="N17" i="11"/>
  <c r="N58" i="12" s="1"/>
  <c r="G60" i="12"/>
  <c r="V57" i="12"/>
  <c r="T56" i="11"/>
  <c r="F77" i="11" s="1"/>
  <c r="C400" i="12"/>
  <c r="D400" i="12"/>
  <c r="E400" i="12" s="1"/>
  <c r="O57" i="12"/>
  <c r="C390" i="12"/>
  <c r="D390" i="12"/>
  <c r="E390" i="12" s="1"/>
  <c r="S57" i="12"/>
  <c r="C412" i="12"/>
  <c r="D412" i="12"/>
  <c r="E412" i="12" s="1"/>
  <c r="R64" i="12"/>
  <c r="R70" i="12"/>
  <c r="R73" i="12"/>
  <c r="R77" i="12"/>
  <c r="R81" i="12"/>
  <c r="R86" i="12"/>
  <c r="R90" i="12"/>
  <c r="R93" i="12"/>
  <c r="R66" i="12"/>
  <c r="R71" i="12"/>
  <c r="R75" i="12"/>
  <c r="R78" i="12"/>
  <c r="R82" i="12"/>
  <c r="R87" i="12"/>
  <c r="R91" i="12"/>
  <c r="R72" i="12"/>
  <c r="R80" i="12"/>
  <c r="R88" i="12"/>
  <c r="R67" i="12"/>
  <c r="R76" i="12"/>
  <c r="R83" i="12"/>
  <c r="R92" i="12"/>
  <c r="R96" i="12"/>
  <c r="R95" i="12"/>
  <c r="R62" i="12"/>
  <c r="R74" i="12"/>
  <c r="R85" i="12"/>
  <c r="R94" i="12"/>
  <c r="R63" i="12"/>
  <c r="R65" i="12"/>
  <c r="R69" i="12"/>
  <c r="R79" i="12"/>
  <c r="R89" i="12"/>
  <c r="R68" i="12"/>
  <c r="R84" i="12"/>
  <c r="C409" i="12"/>
  <c r="D409" i="12"/>
  <c r="E409" i="12" s="1"/>
  <c r="C395" i="12"/>
  <c r="D395" i="12"/>
  <c r="E395" i="12" s="1"/>
  <c r="C410" i="12"/>
  <c r="D410" i="12"/>
  <c r="E410" i="12" s="1"/>
  <c r="C414" i="12"/>
  <c r="D414" i="12"/>
  <c r="E414" i="12" s="1"/>
  <c r="C413" i="12"/>
  <c r="D413" i="12"/>
  <c r="E413" i="12" s="1"/>
  <c r="C76" i="12"/>
  <c r="C77" i="12"/>
  <c r="C78" i="12"/>
  <c r="C64" i="12"/>
  <c r="C74" i="12"/>
  <c r="C75" i="12"/>
  <c r="C94" i="12"/>
  <c r="C71" i="12"/>
  <c r="C72" i="12"/>
  <c r="C88" i="12"/>
  <c r="C68" i="12"/>
  <c r="C69" i="12"/>
  <c r="C65" i="12"/>
  <c r="C66" i="12"/>
  <c r="C62" i="12"/>
  <c r="C91" i="12"/>
  <c r="C95" i="12"/>
  <c r="C63" i="12"/>
  <c r="C85" i="12"/>
  <c r="C92" i="12"/>
  <c r="C96" i="12"/>
  <c r="C82" i="12"/>
  <c r="C80" i="12"/>
  <c r="C67" i="12"/>
  <c r="C89" i="12"/>
  <c r="C93" i="12"/>
  <c r="C79" i="12"/>
  <c r="C86" i="12"/>
  <c r="C90" i="12"/>
  <c r="C73" i="12"/>
  <c r="C83" i="12"/>
  <c r="C87" i="12"/>
  <c r="C70" i="12"/>
  <c r="C81" i="12"/>
  <c r="C84" i="12"/>
  <c r="P57" i="12"/>
  <c r="M57" i="12"/>
  <c r="J57" i="12"/>
  <c r="C385" i="12"/>
  <c r="D385" i="12"/>
  <c r="E385" i="12" s="1"/>
  <c r="N57" i="12"/>
  <c r="U67" i="12"/>
  <c r="U72" i="12"/>
  <c r="U76" i="12"/>
  <c r="U80" i="12"/>
  <c r="U83" i="12"/>
  <c r="U88" i="12"/>
  <c r="U92" i="12"/>
  <c r="U70" i="12"/>
  <c r="U73" i="12"/>
  <c r="U81" i="12"/>
  <c r="U96" i="12"/>
  <c r="U90" i="12"/>
  <c r="U64" i="12"/>
  <c r="U77" i="12"/>
  <c r="U86" i="12"/>
  <c r="U93" i="12"/>
  <c r="U66" i="12"/>
  <c r="U71" i="12"/>
  <c r="U75" i="12"/>
  <c r="U78" i="12"/>
  <c r="U82" i="12"/>
  <c r="U87" i="12"/>
  <c r="U91" i="12"/>
  <c r="U95" i="12"/>
  <c r="U62" i="12"/>
  <c r="U68" i="12"/>
  <c r="U63" i="12"/>
  <c r="U85" i="12"/>
  <c r="U89" i="12"/>
  <c r="U84" i="12"/>
  <c r="U79" i="12"/>
  <c r="U94" i="12"/>
  <c r="U69" i="12"/>
  <c r="U65" i="12"/>
  <c r="U74" i="12"/>
  <c r="K57" i="12"/>
  <c r="C405" i="12"/>
  <c r="D405" i="12"/>
  <c r="E405" i="12" s="1"/>
  <c r="C399" i="12"/>
  <c r="D399" i="12"/>
  <c r="E399" i="12" s="1"/>
  <c r="G96" i="12"/>
  <c r="G64" i="12"/>
  <c r="G70" i="12"/>
  <c r="G73" i="12"/>
  <c r="G77" i="12"/>
  <c r="G81" i="12"/>
  <c r="G86" i="12"/>
  <c r="G90" i="12"/>
  <c r="G93" i="12"/>
  <c r="G95" i="12"/>
  <c r="G92" i="12"/>
  <c r="G83" i="12"/>
  <c r="G67" i="12"/>
  <c r="G72" i="12"/>
  <c r="G80" i="12"/>
  <c r="G88" i="12"/>
  <c r="G71" i="12"/>
  <c r="G75" i="12"/>
  <c r="G78" i="12"/>
  <c r="G82" i="12"/>
  <c r="G87" i="12"/>
  <c r="G91" i="12"/>
  <c r="G66" i="12"/>
  <c r="G76" i="12"/>
  <c r="G65" i="12"/>
  <c r="G79" i="12"/>
  <c r="G63" i="12"/>
  <c r="G85" i="12"/>
  <c r="G74" i="12"/>
  <c r="G94" i="12"/>
  <c r="G84" i="12"/>
  <c r="G62" i="12"/>
  <c r="G89" i="12"/>
  <c r="G68" i="12"/>
  <c r="G69" i="12"/>
  <c r="C389" i="12"/>
  <c r="D389" i="12"/>
  <c r="E389" i="12" s="1"/>
  <c r="I57" i="12"/>
  <c r="C411" i="12"/>
  <c r="D411" i="12"/>
  <c r="E411" i="12" s="1"/>
  <c r="C415" i="12"/>
  <c r="D415" i="12"/>
  <c r="E415" i="12" s="1"/>
  <c r="Q57" i="12"/>
  <c r="F18" i="11"/>
  <c r="F59" i="12" s="1"/>
  <c r="F17" i="11"/>
  <c r="F57" i="12"/>
  <c r="E57" i="12"/>
  <c r="E18" i="11"/>
  <c r="E59" i="12" s="1"/>
  <c r="E17" i="11"/>
  <c r="D18" i="11"/>
  <c r="D59" i="12" s="1"/>
  <c r="D17" i="11"/>
  <c r="D57" i="12"/>
  <c r="H56" i="11" l="1"/>
  <c r="E65" i="11" s="1"/>
  <c r="U20" i="11"/>
  <c r="U61" i="12" s="1"/>
  <c r="R20" i="11"/>
  <c r="R61" i="12" s="1"/>
  <c r="C495" i="12"/>
  <c r="G20" i="11"/>
  <c r="C434" i="12"/>
  <c r="C445" i="12"/>
  <c r="C490" i="12"/>
  <c r="C430" i="12"/>
  <c r="C494" i="12"/>
  <c r="C514" i="12"/>
  <c r="C520" i="12"/>
  <c r="C515" i="12"/>
  <c r="C518" i="12"/>
  <c r="C519" i="12"/>
  <c r="C482" i="12"/>
  <c r="C455" i="12"/>
  <c r="C483" i="12"/>
  <c r="C447" i="12"/>
  <c r="C517" i="12"/>
  <c r="C516" i="12"/>
  <c r="C480" i="12"/>
  <c r="C459" i="12"/>
  <c r="C446" i="12"/>
  <c r="C479" i="12"/>
  <c r="C460" i="12"/>
  <c r="C449" i="12"/>
  <c r="C444" i="12"/>
  <c r="C74" i="11"/>
  <c r="C435" i="12"/>
  <c r="C504" i="12"/>
  <c r="C500" i="12"/>
  <c r="C419" i="12"/>
  <c r="C475" i="12"/>
  <c r="C425" i="12"/>
  <c r="C470" i="12"/>
  <c r="C510" i="12"/>
  <c r="C505" i="12"/>
  <c r="C420" i="12"/>
  <c r="C454" i="12"/>
  <c r="C484" i="12"/>
  <c r="C596" i="12"/>
  <c r="D596" i="12"/>
  <c r="C644" i="12"/>
  <c r="D644" i="12"/>
  <c r="D651" i="12"/>
  <c r="C651" i="12"/>
  <c r="D844" i="12"/>
  <c r="C844" i="12"/>
  <c r="C846" i="12"/>
  <c r="D846" i="12"/>
  <c r="C678" i="12"/>
  <c r="D678" i="12"/>
  <c r="D673" i="12"/>
  <c r="C673" i="12"/>
  <c r="D687" i="12"/>
  <c r="C687" i="12"/>
  <c r="D1064" i="12"/>
  <c r="C1064" i="12"/>
  <c r="D1074" i="12"/>
  <c r="C1074" i="12"/>
  <c r="C784" i="12"/>
  <c r="D784" i="12"/>
  <c r="D770" i="12"/>
  <c r="C770" i="12"/>
  <c r="D724" i="12"/>
  <c r="C724" i="12"/>
  <c r="C714" i="12"/>
  <c r="D714" i="12"/>
  <c r="D707" i="12"/>
  <c r="C707" i="12"/>
  <c r="D890" i="12"/>
  <c r="C890" i="12"/>
  <c r="C879" i="12"/>
  <c r="D879" i="12"/>
  <c r="D899" i="12"/>
  <c r="C899" i="12"/>
  <c r="C748" i="12"/>
  <c r="D748" i="12"/>
  <c r="C757" i="12"/>
  <c r="D757" i="12"/>
  <c r="D755" i="12"/>
  <c r="C755" i="12"/>
  <c r="C440" i="12"/>
  <c r="D808" i="12"/>
  <c r="C808" i="12"/>
  <c r="C825" i="12"/>
  <c r="D825" i="12"/>
  <c r="D609" i="12"/>
  <c r="C609" i="12"/>
  <c r="D616" i="12"/>
  <c r="C616" i="12"/>
  <c r="D598" i="12"/>
  <c r="C598" i="12"/>
  <c r="C944" i="12"/>
  <c r="D944" i="12"/>
  <c r="D966" i="12"/>
  <c r="C966" i="12"/>
  <c r="C641" i="12"/>
  <c r="D641" i="12"/>
  <c r="D632" i="12"/>
  <c r="C632" i="12"/>
  <c r="C634" i="12"/>
  <c r="D634" i="12"/>
  <c r="D865" i="12"/>
  <c r="C865" i="12"/>
  <c r="C861" i="12"/>
  <c r="D861" i="12"/>
  <c r="C664" i="12"/>
  <c r="D664" i="12"/>
  <c r="C677" i="12"/>
  <c r="D677" i="12"/>
  <c r="D1080" i="12"/>
  <c r="E1080" i="12" s="1"/>
  <c r="C1080" i="12"/>
  <c r="C1054" i="12"/>
  <c r="D1054" i="12"/>
  <c r="C1051" i="12"/>
  <c r="D1051" i="12"/>
  <c r="C785" i="12"/>
  <c r="D785" i="12"/>
  <c r="C782" i="12"/>
  <c r="D782" i="12"/>
  <c r="D791" i="12"/>
  <c r="C791" i="12"/>
  <c r="C719" i="12"/>
  <c r="D719" i="12"/>
  <c r="D889" i="12"/>
  <c r="C889" i="12"/>
  <c r="D880" i="12"/>
  <c r="C880" i="12"/>
  <c r="D881" i="12"/>
  <c r="C881" i="12"/>
  <c r="C734" i="12"/>
  <c r="D734" i="12"/>
  <c r="C610" i="12"/>
  <c r="D610" i="12"/>
  <c r="D680" i="12"/>
  <c r="C680" i="12"/>
  <c r="D1055" i="12"/>
  <c r="C1055" i="12"/>
  <c r="D703" i="12"/>
  <c r="C703" i="12"/>
  <c r="C819" i="12"/>
  <c r="D819" i="12"/>
  <c r="C946" i="12"/>
  <c r="D946" i="12"/>
  <c r="C637" i="12"/>
  <c r="D637" i="12"/>
  <c r="C1075" i="12"/>
  <c r="D1075" i="12"/>
  <c r="D708" i="12"/>
  <c r="C708" i="12"/>
  <c r="C450" i="12"/>
  <c r="D826" i="12"/>
  <c r="C826" i="12"/>
  <c r="C862" i="12"/>
  <c r="D862" i="12"/>
  <c r="C882" i="12"/>
  <c r="D882" i="12"/>
  <c r="D739" i="12"/>
  <c r="C739" i="12"/>
  <c r="D745" i="12"/>
  <c r="C745" i="12"/>
  <c r="C831" i="12"/>
  <c r="D831" i="12"/>
  <c r="C813" i="12"/>
  <c r="D813" i="12"/>
  <c r="C835" i="12"/>
  <c r="D835" i="12"/>
  <c r="C594" i="12"/>
  <c r="D594" i="12"/>
  <c r="D608" i="12"/>
  <c r="C608" i="12"/>
  <c r="C600" i="12"/>
  <c r="D600" i="12"/>
  <c r="D951" i="12"/>
  <c r="C951" i="12"/>
  <c r="C971" i="12"/>
  <c r="D971" i="12"/>
  <c r="C970" i="12"/>
  <c r="D970" i="12"/>
  <c r="D633" i="12"/>
  <c r="C633" i="12"/>
  <c r="D842" i="12"/>
  <c r="C842" i="12"/>
  <c r="D691" i="12"/>
  <c r="C691" i="12"/>
  <c r="D669" i="12"/>
  <c r="C669" i="12"/>
  <c r="D695" i="12"/>
  <c r="C695" i="12"/>
  <c r="C1058" i="12"/>
  <c r="D1058" i="12"/>
  <c r="C1060" i="12"/>
  <c r="D1060" i="12"/>
  <c r="C777" i="12"/>
  <c r="D777" i="12"/>
  <c r="C774" i="12"/>
  <c r="D774" i="12"/>
  <c r="D771" i="12"/>
  <c r="C771" i="12"/>
  <c r="D712" i="12"/>
  <c r="C712" i="12"/>
  <c r="C722" i="12"/>
  <c r="D722" i="12"/>
  <c r="D876" i="12"/>
  <c r="C876" i="12"/>
  <c r="D874" i="12"/>
  <c r="C874" i="12"/>
  <c r="C894" i="12"/>
  <c r="D894" i="12"/>
  <c r="D761" i="12"/>
  <c r="C761" i="12"/>
  <c r="C765" i="12"/>
  <c r="D765" i="12"/>
  <c r="C735" i="12"/>
  <c r="D735" i="12"/>
  <c r="C1057" i="12"/>
  <c r="D1057" i="12"/>
  <c r="C1072" i="12"/>
  <c r="D1072" i="12"/>
  <c r="D798" i="12"/>
  <c r="C798" i="12"/>
  <c r="C783" i="12"/>
  <c r="D783" i="12"/>
  <c r="C729" i="12"/>
  <c r="D729" i="12"/>
  <c r="D704" i="12"/>
  <c r="C704" i="12"/>
  <c r="D699" i="12"/>
  <c r="C699" i="12"/>
  <c r="D902" i="12"/>
  <c r="C902" i="12"/>
  <c r="D886" i="12"/>
  <c r="C886" i="12"/>
  <c r="C750" i="12"/>
  <c r="D750" i="12"/>
  <c r="C747" i="12"/>
  <c r="D747" i="12"/>
  <c r="C810" i="12"/>
  <c r="D810" i="12"/>
  <c r="D969" i="12"/>
  <c r="C969" i="12"/>
  <c r="D950" i="12"/>
  <c r="C950" i="12"/>
  <c r="D642" i="12"/>
  <c r="C642" i="12"/>
  <c r="C746" i="12"/>
  <c r="D746" i="12"/>
  <c r="C621" i="12"/>
  <c r="D621" i="12"/>
  <c r="D955" i="12"/>
  <c r="C955" i="12"/>
  <c r="D852" i="12"/>
  <c r="C852" i="12"/>
  <c r="D773" i="12"/>
  <c r="C773" i="12"/>
  <c r="C905" i="12"/>
  <c r="D905" i="12"/>
  <c r="D958" i="12"/>
  <c r="C958" i="12"/>
  <c r="D659" i="12"/>
  <c r="C659" i="12"/>
  <c r="C679" i="12"/>
  <c r="D679" i="12"/>
  <c r="C710" i="12"/>
  <c r="D710" i="12"/>
  <c r="C465" i="12"/>
  <c r="C952" i="12"/>
  <c r="D952" i="12"/>
  <c r="C653" i="12"/>
  <c r="D653" i="12"/>
  <c r="C839" i="12"/>
  <c r="D839" i="12"/>
  <c r="D816" i="12"/>
  <c r="C816" i="12"/>
  <c r="D815" i="12"/>
  <c r="C815" i="12"/>
  <c r="D824" i="12"/>
  <c r="C824" i="12"/>
  <c r="C619" i="12"/>
  <c r="D619" i="12"/>
  <c r="D617" i="12"/>
  <c r="C617" i="12"/>
  <c r="C624" i="12"/>
  <c r="D624" i="12"/>
  <c r="D973" i="12"/>
  <c r="C973" i="12"/>
  <c r="D972" i="12"/>
  <c r="C972" i="12"/>
  <c r="C964" i="12"/>
  <c r="D964" i="12"/>
  <c r="D635" i="12"/>
  <c r="C635" i="12"/>
  <c r="C841" i="12"/>
  <c r="D841" i="12"/>
  <c r="D851" i="12"/>
  <c r="C851" i="12"/>
  <c r="C860" i="12"/>
  <c r="D860" i="12"/>
  <c r="C684" i="12"/>
  <c r="D684" i="12"/>
  <c r="D1052" i="12"/>
  <c r="C1052" i="12"/>
  <c r="D1049" i="12"/>
  <c r="C1049" i="12"/>
  <c r="C775" i="12"/>
  <c r="D775" i="12"/>
  <c r="D795" i="12"/>
  <c r="C795" i="12"/>
  <c r="C715" i="12"/>
  <c r="D715" i="12"/>
  <c r="D726" i="12"/>
  <c r="C726" i="12"/>
  <c r="D711" i="12"/>
  <c r="C711" i="12"/>
  <c r="C877" i="12"/>
  <c r="D877" i="12"/>
  <c r="D898" i="12"/>
  <c r="C898" i="12"/>
  <c r="D883" i="12"/>
  <c r="C883" i="12"/>
  <c r="C760" i="12"/>
  <c r="D760" i="12"/>
  <c r="D759" i="12"/>
  <c r="C759" i="12"/>
  <c r="C975" i="12"/>
  <c r="D975" i="12"/>
  <c r="C620" i="12"/>
  <c r="D620" i="12"/>
  <c r="D968" i="12"/>
  <c r="C968" i="12"/>
  <c r="C652" i="12"/>
  <c r="D652" i="12"/>
  <c r="D605" i="12"/>
  <c r="C605" i="12"/>
  <c r="C658" i="12"/>
  <c r="D658" i="12"/>
  <c r="C688" i="12"/>
  <c r="D688" i="12"/>
  <c r="C1078" i="12"/>
  <c r="D1078" i="12"/>
  <c r="E1078" i="12" s="1"/>
  <c r="D725" i="12"/>
  <c r="C725" i="12"/>
  <c r="D820" i="12"/>
  <c r="C820" i="12"/>
  <c r="D967" i="12"/>
  <c r="C967" i="12"/>
  <c r="D645" i="12"/>
  <c r="C645" i="12"/>
  <c r="D793" i="12"/>
  <c r="C793" i="12"/>
  <c r="C736" i="12"/>
  <c r="D736" i="12"/>
  <c r="C812" i="12"/>
  <c r="D812" i="12"/>
  <c r="C959" i="12"/>
  <c r="D959" i="12"/>
  <c r="C630" i="12"/>
  <c r="D630" i="12"/>
  <c r="C853" i="12"/>
  <c r="D853" i="12"/>
  <c r="D692" i="12"/>
  <c r="C692" i="12"/>
  <c r="C424" i="12"/>
  <c r="C832" i="12"/>
  <c r="D832" i="12"/>
  <c r="D828" i="12"/>
  <c r="C828" i="12"/>
  <c r="C827" i="12"/>
  <c r="D827" i="12"/>
  <c r="D601" i="12"/>
  <c r="C601" i="12"/>
  <c r="C625" i="12"/>
  <c r="D625" i="12"/>
  <c r="D602" i="12"/>
  <c r="C602" i="12"/>
  <c r="D974" i="12"/>
  <c r="C974" i="12"/>
  <c r="D956" i="12"/>
  <c r="C956" i="12"/>
  <c r="C654" i="12"/>
  <c r="D654" i="12"/>
  <c r="D657" i="12"/>
  <c r="C657" i="12"/>
  <c r="C638" i="12"/>
  <c r="D638" i="12"/>
  <c r="C840" i="12"/>
  <c r="D840" i="12"/>
  <c r="D863" i="12"/>
  <c r="C863" i="12"/>
  <c r="C676" i="12"/>
  <c r="D676" i="12"/>
  <c r="C666" i="12"/>
  <c r="D666" i="12"/>
  <c r="C1071" i="12"/>
  <c r="D1071" i="12"/>
  <c r="D1076" i="12"/>
  <c r="C1076" i="12"/>
  <c r="D1061" i="12"/>
  <c r="C1061" i="12"/>
  <c r="D789" i="12"/>
  <c r="C789" i="12"/>
  <c r="D799" i="12"/>
  <c r="C799" i="12"/>
  <c r="D721" i="12"/>
  <c r="C721" i="12"/>
  <c r="D723" i="12"/>
  <c r="C723" i="12"/>
  <c r="C903" i="12"/>
  <c r="D903" i="12"/>
  <c r="D895" i="12"/>
  <c r="C895" i="12"/>
  <c r="C737" i="12"/>
  <c r="D737" i="12"/>
  <c r="D738" i="12"/>
  <c r="C738" i="12"/>
  <c r="C742" i="12"/>
  <c r="D742" i="12"/>
  <c r="C834" i="12"/>
  <c r="D834" i="12"/>
  <c r="C668" i="12"/>
  <c r="D668" i="12"/>
  <c r="D1063" i="12"/>
  <c r="C1063" i="12"/>
  <c r="D728" i="12"/>
  <c r="C728" i="12"/>
  <c r="C811" i="12"/>
  <c r="D811" i="12"/>
  <c r="D850" i="12"/>
  <c r="C850" i="12"/>
  <c r="D769" i="12"/>
  <c r="C769" i="12"/>
  <c r="C888" i="12"/>
  <c r="D888" i="12"/>
  <c r="D762" i="12"/>
  <c r="C762" i="12"/>
  <c r="C606" i="12"/>
  <c r="D606" i="12"/>
  <c r="C949" i="12"/>
  <c r="D949" i="12"/>
  <c r="D636" i="12"/>
  <c r="C636" i="12"/>
  <c r="D694" i="12"/>
  <c r="C694" i="12"/>
  <c r="D1056" i="12"/>
  <c r="C1056" i="12"/>
  <c r="C720" i="12"/>
  <c r="D720" i="12"/>
  <c r="C807" i="12"/>
  <c r="D807" i="12"/>
  <c r="C660" i="12"/>
  <c r="D660" i="12"/>
  <c r="D689" i="12"/>
  <c r="C689" i="12"/>
  <c r="C804" i="12"/>
  <c r="D804" i="12"/>
  <c r="C805" i="12"/>
  <c r="D805" i="12"/>
  <c r="D809" i="12"/>
  <c r="C809" i="12"/>
  <c r="D599" i="12"/>
  <c r="C599" i="12"/>
  <c r="C595" i="12"/>
  <c r="D595" i="12"/>
  <c r="D614" i="12"/>
  <c r="C614" i="12"/>
  <c r="D960" i="12"/>
  <c r="C960" i="12"/>
  <c r="C953" i="12"/>
  <c r="D953" i="12"/>
  <c r="C655" i="12"/>
  <c r="D655" i="12"/>
  <c r="D631" i="12"/>
  <c r="C631" i="12"/>
  <c r="D650" i="12"/>
  <c r="C650" i="12"/>
  <c r="D854" i="12"/>
  <c r="C854" i="12"/>
  <c r="D845" i="12"/>
  <c r="C845" i="12"/>
  <c r="D693" i="12"/>
  <c r="C693" i="12"/>
  <c r="D686" i="12"/>
  <c r="C686" i="12"/>
  <c r="C1053" i="12"/>
  <c r="D1053" i="12"/>
  <c r="D1073" i="12"/>
  <c r="C1073" i="12"/>
  <c r="C776" i="12"/>
  <c r="D776" i="12"/>
  <c r="C778" i="12"/>
  <c r="D778" i="12"/>
  <c r="D713" i="12"/>
  <c r="C713" i="12"/>
  <c r="D700" i="12"/>
  <c r="C700" i="12"/>
  <c r="D706" i="12"/>
  <c r="C706" i="12"/>
  <c r="D878" i="12"/>
  <c r="C878" i="12"/>
  <c r="C897" i="12"/>
  <c r="D897" i="12"/>
  <c r="C740" i="12"/>
  <c r="D740" i="12"/>
  <c r="D764" i="12"/>
  <c r="C764" i="12"/>
  <c r="C754" i="12"/>
  <c r="D754" i="12"/>
  <c r="D615" i="12"/>
  <c r="C615" i="12"/>
  <c r="D843" i="12"/>
  <c r="C843" i="12"/>
  <c r="D670" i="12"/>
  <c r="C670" i="12"/>
  <c r="C749" i="12"/>
  <c r="D749" i="12"/>
  <c r="C629" i="12"/>
  <c r="D629" i="12"/>
  <c r="C665" i="12"/>
  <c r="D665" i="12"/>
  <c r="C1070" i="12"/>
  <c r="D1070" i="12"/>
  <c r="D756" i="12"/>
  <c r="C756" i="12"/>
  <c r="C859" i="12"/>
  <c r="D859" i="12"/>
  <c r="D792" i="12"/>
  <c r="C792" i="12"/>
  <c r="C885" i="12"/>
  <c r="D885" i="12"/>
  <c r="D947" i="12"/>
  <c r="C947" i="12"/>
  <c r="D672" i="12"/>
  <c r="C672" i="12"/>
  <c r="C469" i="12"/>
  <c r="C485" i="12"/>
  <c r="C448" i="12"/>
  <c r="C830" i="12"/>
  <c r="D830" i="12"/>
  <c r="C806" i="12"/>
  <c r="D806" i="12"/>
  <c r="C618" i="12"/>
  <c r="D618" i="12"/>
  <c r="C945" i="12"/>
  <c r="D945" i="12"/>
  <c r="D965" i="12"/>
  <c r="C965" i="12"/>
  <c r="D656" i="12"/>
  <c r="C656" i="12"/>
  <c r="C649" i="12"/>
  <c r="D649" i="12"/>
  <c r="C868" i="12"/>
  <c r="D868" i="12"/>
  <c r="D866" i="12"/>
  <c r="C866" i="12"/>
  <c r="C671" i="12"/>
  <c r="D671" i="12"/>
  <c r="C667" i="12"/>
  <c r="D667" i="12"/>
  <c r="D1079" i="12"/>
  <c r="E1079" i="12" s="1"/>
  <c r="C1079" i="12"/>
  <c r="D1065" i="12"/>
  <c r="C1065" i="12"/>
  <c r="D1050" i="12"/>
  <c r="C1050" i="12"/>
  <c r="D772" i="12"/>
  <c r="C772" i="12"/>
  <c r="C800" i="12"/>
  <c r="D800" i="12"/>
  <c r="C790" i="12"/>
  <c r="D790" i="12"/>
  <c r="D701" i="12"/>
  <c r="C701" i="12"/>
  <c r="D705" i="12"/>
  <c r="C705" i="12"/>
  <c r="C904" i="12"/>
  <c r="D904" i="12"/>
  <c r="D875" i="12"/>
  <c r="C875" i="12"/>
  <c r="C763" i="12"/>
  <c r="D763" i="12"/>
  <c r="C818" i="12"/>
  <c r="D818" i="12"/>
  <c r="D870" i="12"/>
  <c r="C870" i="12"/>
  <c r="D794" i="12"/>
  <c r="C794" i="12"/>
  <c r="C901" i="12"/>
  <c r="D901" i="12"/>
  <c r="C622" i="12"/>
  <c r="D622" i="12"/>
  <c r="C847" i="12"/>
  <c r="D847" i="12"/>
  <c r="D780" i="12"/>
  <c r="C780" i="12"/>
  <c r="C758" i="12"/>
  <c r="D758" i="12"/>
  <c r="C607" i="12"/>
  <c r="D607" i="12"/>
  <c r="C864" i="12"/>
  <c r="D864" i="12"/>
  <c r="D797" i="12"/>
  <c r="C797" i="12"/>
  <c r="C900" i="12"/>
  <c r="D900" i="12"/>
  <c r="C597" i="12"/>
  <c r="D597" i="12"/>
  <c r="D848" i="12"/>
  <c r="C848" i="12"/>
  <c r="C489" i="12"/>
  <c r="C481" i="12"/>
  <c r="D817" i="12"/>
  <c r="C817" i="12"/>
  <c r="C829" i="12"/>
  <c r="D829" i="12"/>
  <c r="C833" i="12"/>
  <c r="D833" i="12"/>
  <c r="C623" i="12"/>
  <c r="D623" i="12"/>
  <c r="D603" i="12"/>
  <c r="C603" i="12"/>
  <c r="C948" i="12"/>
  <c r="D948" i="12"/>
  <c r="D957" i="12"/>
  <c r="C957" i="12"/>
  <c r="C643" i="12"/>
  <c r="D643" i="12"/>
  <c r="C640" i="12"/>
  <c r="D640" i="12"/>
  <c r="D867" i="12"/>
  <c r="C867" i="12"/>
  <c r="D855" i="12"/>
  <c r="C855" i="12"/>
  <c r="C869" i="12"/>
  <c r="D869" i="12"/>
  <c r="D690" i="12"/>
  <c r="C690" i="12"/>
  <c r="D685" i="12"/>
  <c r="C685" i="12"/>
  <c r="D675" i="12"/>
  <c r="C675" i="12"/>
  <c r="D1069" i="12"/>
  <c r="C1069" i="12"/>
  <c r="C1077" i="12"/>
  <c r="D1077" i="12"/>
  <c r="D1062" i="12"/>
  <c r="C1062" i="12"/>
  <c r="D796" i="12"/>
  <c r="C796" i="12"/>
  <c r="D781" i="12"/>
  <c r="C781" i="12"/>
  <c r="D702" i="12"/>
  <c r="C702" i="12"/>
  <c r="C727" i="12"/>
  <c r="D727" i="12"/>
  <c r="C730" i="12"/>
  <c r="D730" i="12"/>
  <c r="D887" i="12"/>
  <c r="C887" i="12"/>
  <c r="D896" i="12"/>
  <c r="C896" i="12"/>
  <c r="C741" i="12"/>
  <c r="D741" i="12"/>
  <c r="D743" i="12"/>
  <c r="C743" i="12"/>
  <c r="L77" i="12"/>
  <c r="F65" i="11"/>
  <c r="G65" i="11" s="1"/>
  <c r="C67" i="11"/>
  <c r="C70" i="11"/>
  <c r="C68" i="11"/>
  <c r="C79" i="11"/>
  <c r="E77" i="11"/>
  <c r="G77" i="11" s="1"/>
  <c r="C66" i="11"/>
  <c r="C76" i="11"/>
  <c r="C73" i="11"/>
  <c r="L70" i="12"/>
  <c r="L95" i="12"/>
  <c r="L73" i="12"/>
  <c r="C72" i="11"/>
  <c r="L92" i="12"/>
  <c r="L91" i="12"/>
  <c r="L87" i="12"/>
  <c r="L78" i="12"/>
  <c r="L63" i="12"/>
  <c r="L85" i="12"/>
  <c r="L62" i="12"/>
  <c r="L68" i="12"/>
  <c r="L60" i="12"/>
  <c r="L69" i="12"/>
  <c r="L64" i="12"/>
  <c r="L82" i="12"/>
  <c r="L65" i="12"/>
  <c r="L80" i="12"/>
  <c r="L71" i="12"/>
  <c r="M60" i="12"/>
  <c r="N60" i="12"/>
  <c r="L94" i="12"/>
  <c r="L76" i="12"/>
  <c r="L66" i="12"/>
  <c r="K60" i="12"/>
  <c r="O60" i="12"/>
  <c r="L74" i="12"/>
  <c r="L88" i="12"/>
  <c r="L75" i="12"/>
  <c r="L93" i="12"/>
  <c r="L72" i="12"/>
  <c r="P60" i="12"/>
  <c r="V60" i="12"/>
  <c r="S60" i="12"/>
  <c r="L84" i="12"/>
  <c r="L90" i="12"/>
  <c r="L67" i="12"/>
  <c r="I60" i="12"/>
  <c r="Q60" i="12"/>
  <c r="L79" i="12"/>
  <c r="L86" i="12"/>
  <c r="L83" i="12"/>
  <c r="L58" i="12"/>
  <c r="C69" i="11"/>
  <c r="C71" i="11"/>
  <c r="L89" i="12"/>
  <c r="L81" i="12"/>
  <c r="J60" i="12"/>
  <c r="C60" i="11"/>
  <c r="R56" i="11"/>
  <c r="S96" i="12"/>
  <c r="S64" i="12"/>
  <c r="S70" i="12"/>
  <c r="S73" i="12"/>
  <c r="S77" i="12"/>
  <c r="S81" i="12"/>
  <c r="S86" i="12"/>
  <c r="S90" i="12"/>
  <c r="S93" i="12"/>
  <c r="S95" i="12"/>
  <c r="S67" i="12"/>
  <c r="S76" i="12"/>
  <c r="S80" i="12"/>
  <c r="S88" i="12"/>
  <c r="S92" i="12"/>
  <c r="S72" i="12"/>
  <c r="S83" i="12"/>
  <c r="S66" i="12"/>
  <c r="S71" i="12"/>
  <c r="S75" i="12"/>
  <c r="S78" i="12"/>
  <c r="S82" i="12"/>
  <c r="S87" i="12"/>
  <c r="S91" i="12"/>
  <c r="S85" i="12"/>
  <c r="S63" i="12"/>
  <c r="S65" i="12"/>
  <c r="S74" i="12"/>
  <c r="S62" i="12"/>
  <c r="S94" i="12"/>
  <c r="S68" i="12"/>
  <c r="S69" i="12"/>
  <c r="S79" i="12"/>
  <c r="S89" i="12"/>
  <c r="S84" i="12"/>
  <c r="M66" i="12"/>
  <c r="M71" i="12"/>
  <c r="M75" i="12"/>
  <c r="M78" i="12"/>
  <c r="M82" i="12"/>
  <c r="M87" i="12"/>
  <c r="M91" i="12"/>
  <c r="M67" i="12"/>
  <c r="M72" i="12"/>
  <c r="M76" i="12"/>
  <c r="M92" i="12"/>
  <c r="M95" i="12"/>
  <c r="M83" i="12"/>
  <c r="M80" i="12"/>
  <c r="M88" i="12"/>
  <c r="M96" i="12"/>
  <c r="M64" i="12"/>
  <c r="M70" i="12"/>
  <c r="M73" i="12"/>
  <c r="M77" i="12"/>
  <c r="M81" i="12"/>
  <c r="M86" i="12"/>
  <c r="M90" i="12"/>
  <c r="M93" i="12"/>
  <c r="M62" i="12"/>
  <c r="M63" i="12"/>
  <c r="M68" i="12"/>
  <c r="M74" i="12"/>
  <c r="M85" i="12"/>
  <c r="M84" i="12"/>
  <c r="M94" i="12"/>
  <c r="M89" i="12"/>
  <c r="M69" i="12"/>
  <c r="M65" i="12"/>
  <c r="M79" i="12"/>
  <c r="K95" i="12"/>
  <c r="K67" i="12"/>
  <c r="K72" i="12"/>
  <c r="K76" i="12"/>
  <c r="K80" i="12"/>
  <c r="K83" i="12"/>
  <c r="K88" i="12"/>
  <c r="K92" i="12"/>
  <c r="K96" i="12"/>
  <c r="K70" i="12"/>
  <c r="K73" i="12"/>
  <c r="K77" i="12"/>
  <c r="K81" i="12"/>
  <c r="K86" i="12"/>
  <c r="K90" i="12"/>
  <c r="K93" i="12"/>
  <c r="K64" i="12"/>
  <c r="K71" i="12"/>
  <c r="K75" i="12"/>
  <c r="K78" i="12"/>
  <c r="K82" i="12"/>
  <c r="K87" i="12"/>
  <c r="K91" i="12"/>
  <c r="K66" i="12"/>
  <c r="K84" i="12"/>
  <c r="K74" i="12"/>
  <c r="K94" i="12"/>
  <c r="K65" i="12"/>
  <c r="K69" i="12"/>
  <c r="K79" i="12"/>
  <c r="K68" i="12"/>
  <c r="K89" i="12"/>
  <c r="K63" i="12"/>
  <c r="K85" i="12"/>
  <c r="K62" i="12"/>
  <c r="Q82" i="12"/>
  <c r="Q64" i="12"/>
  <c r="Q70" i="12"/>
  <c r="Q73" i="12"/>
  <c r="Q77" i="12"/>
  <c r="Q81" i="12"/>
  <c r="Q86" i="12"/>
  <c r="Q90" i="12"/>
  <c r="Q93" i="12"/>
  <c r="Q78" i="12"/>
  <c r="Q87" i="12"/>
  <c r="Q66" i="12"/>
  <c r="Q71" i="12"/>
  <c r="Q75" i="12"/>
  <c r="Q91" i="12"/>
  <c r="Q95" i="12"/>
  <c r="Q67" i="12"/>
  <c r="Q72" i="12"/>
  <c r="Q76" i="12"/>
  <c r="Q80" i="12"/>
  <c r="Q83" i="12"/>
  <c r="Q88" i="12"/>
  <c r="Q92" i="12"/>
  <c r="Q96" i="12"/>
  <c r="Q63" i="12"/>
  <c r="Q89" i="12"/>
  <c r="Q65" i="12"/>
  <c r="Q84" i="12"/>
  <c r="Q94" i="12"/>
  <c r="Q79" i="12"/>
  <c r="Q69" i="12"/>
  <c r="Q68" i="12"/>
  <c r="Q62" i="12"/>
  <c r="Q85" i="12"/>
  <c r="Q74" i="12"/>
  <c r="N66" i="12"/>
  <c r="N71" i="12"/>
  <c r="N75" i="12"/>
  <c r="N78" i="12"/>
  <c r="N82" i="12"/>
  <c r="N87" i="12"/>
  <c r="N91" i="12"/>
  <c r="N95" i="12"/>
  <c r="N67" i="12"/>
  <c r="N72" i="12"/>
  <c r="N76" i="12"/>
  <c r="N80" i="12"/>
  <c r="N83" i="12"/>
  <c r="N88" i="12"/>
  <c r="N92" i="12"/>
  <c r="N64" i="12"/>
  <c r="N96" i="12"/>
  <c r="N70" i="12"/>
  <c r="N73" i="12"/>
  <c r="N77" i="12"/>
  <c r="N81" i="12"/>
  <c r="N86" i="12"/>
  <c r="N90" i="12"/>
  <c r="N93" i="12"/>
  <c r="N79" i="12"/>
  <c r="N85" i="12"/>
  <c r="N74" i="12"/>
  <c r="N68" i="12"/>
  <c r="N65" i="12"/>
  <c r="N62" i="12"/>
  <c r="N94" i="12"/>
  <c r="N63" i="12"/>
  <c r="N69" i="12"/>
  <c r="N89" i="12"/>
  <c r="N84" i="12"/>
  <c r="C56" i="11"/>
  <c r="P64" i="12"/>
  <c r="P70" i="12"/>
  <c r="P73" i="12"/>
  <c r="P77" i="12"/>
  <c r="P81" i="12"/>
  <c r="P86" i="12"/>
  <c r="P90" i="12"/>
  <c r="P93" i="12"/>
  <c r="P91" i="12"/>
  <c r="P95" i="12"/>
  <c r="P66" i="12"/>
  <c r="P71" i="12"/>
  <c r="P75" i="12"/>
  <c r="P78" i="12"/>
  <c r="P82" i="12"/>
  <c r="P87" i="12"/>
  <c r="P67" i="12"/>
  <c r="P72" i="12"/>
  <c r="P76" i="12"/>
  <c r="P80" i="12"/>
  <c r="P83" i="12"/>
  <c r="P88" i="12"/>
  <c r="P92" i="12"/>
  <c r="P96" i="12"/>
  <c r="P74" i="12"/>
  <c r="P65" i="12"/>
  <c r="P89" i="12"/>
  <c r="P69" i="12"/>
  <c r="P68" i="12"/>
  <c r="P94" i="12"/>
  <c r="P79" i="12"/>
  <c r="P63" i="12"/>
  <c r="P85" i="12"/>
  <c r="P62" i="12"/>
  <c r="P84" i="12"/>
  <c r="G56" i="11"/>
  <c r="J67" i="12"/>
  <c r="J72" i="12"/>
  <c r="J76" i="12"/>
  <c r="J80" i="12"/>
  <c r="J83" i="12"/>
  <c r="J88" i="12"/>
  <c r="J92" i="12"/>
  <c r="J96" i="12"/>
  <c r="J64" i="12"/>
  <c r="J70" i="12"/>
  <c r="J73" i="12"/>
  <c r="J77" i="12"/>
  <c r="J81" i="12"/>
  <c r="J86" i="12"/>
  <c r="J90" i="12"/>
  <c r="J93" i="12"/>
  <c r="J66" i="12"/>
  <c r="J71" i="12"/>
  <c r="J75" i="12"/>
  <c r="J78" i="12"/>
  <c r="J82" i="12"/>
  <c r="J87" i="12"/>
  <c r="J91" i="12"/>
  <c r="J95" i="12"/>
  <c r="J74" i="12"/>
  <c r="J62" i="12"/>
  <c r="J84" i="12"/>
  <c r="J79" i="12"/>
  <c r="J68" i="12"/>
  <c r="J94" i="12"/>
  <c r="J89" i="12"/>
  <c r="J69" i="12"/>
  <c r="J63" i="12"/>
  <c r="J85" i="12"/>
  <c r="J65" i="12"/>
  <c r="V67" i="12"/>
  <c r="V72" i="12"/>
  <c r="V76" i="12"/>
  <c r="V80" i="12"/>
  <c r="V83" i="12"/>
  <c r="V88" i="12"/>
  <c r="V92" i="12"/>
  <c r="V96" i="12"/>
  <c r="V64" i="12"/>
  <c r="V70" i="12"/>
  <c r="V73" i="12"/>
  <c r="V77" i="12"/>
  <c r="V81" i="12"/>
  <c r="V86" i="12"/>
  <c r="V90" i="12"/>
  <c r="V93" i="12"/>
  <c r="V66" i="12"/>
  <c r="V78" i="12"/>
  <c r="V75" i="12"/>
  <c r="V82" i="12"/>
  <c r="V87" i="12"/>
  <c r="V71" i="12"/>
  <c r="V91" i="12"/>
  <c r="V95" i="12"/>
  <c r="V79" i="12"/>
  <c r="V74" i="12"/>
  <c r="V63" i="12"/>
  <c r="V94" i="12"/>
  <c r="V68" i="12"/>
  <c r="V62" i="12"/>
  <c r="V89" i="12"/>
  <c r="V85" i="12"/>
  <c r="V69" i="12"/>
  <c r="V65" i="12"/>
  <c r="V84" i="12"/>
  <c r="I67" i="12"/>
  <c r="I72" i="12"/>
  <c r="I76" i="12"/>
  <c r="I80" i="12"/>
  <c r="I83" i="12"/>
  <c r="I88" i="12"/>
  <c r="I92" i="12"/>
  <c r="I64" i="12"/>
  <c r="I70" i="12"/>
  <c r="I73" i="12"/>
  <c r="I77" i="12"/>
  <c r="I86" i="12"/>
  <c r="I90" i="12"/>
  <c r="I93" i="12"/>
  <c r="I96" i="12"/>
  <c r="I81" i="12"/>
  <c r="I66" i="12"/>
  <c r="I71" i="12"/>
  <c r="I75" i="12"/>
  <c r="I78" i="12"/>
  <c r="I82" i="12"/>
  <c r="I87" i="12"/>
  <c r="I91" i="12"/>
  <c r="I95" i="12"/>
  <c r="I65" i="12"/>
  <c r="I68" i="12"/>
  <c r="I89" i="12"/>
  <c r="I84" i="12"/>
  <c r="I69" i="12"/>
  <c r="I63" i="12"/>
  <c r="I79" i="12"/>
  <c r="I94" i="12"/>
  <c r="I62" i="12"/>
  <c r="I74" i="12"/>
  <c r="I85" i="12"/>
  <c r="U56" i="11"/>
  <c r="O66" i="12"/>
  <c r="O71" i="12"/>
  <c r="O75" i="12"/>
  <c r="O78" i="12"/>
  <c r="O82" i="12"/>
  <c r="O87" i="12"/>
  <c r="O91" i="12"/>
  <c r="O95" i="12"/>
  <c r="O96" i="12"/>
  <c r="O67" i="12"/>
  <c r="O72" i="12"/>
  <c r="O76" i="12"/>
  <c r="O80" i="12"/>
  <c r="O83" i="12"/>
  <c r="O88" i="12"/>
  <c r="O92" i="12"/>
  <c r="O81" i="12"/>
  <c r="O93" i="12"/>
  <c r="O70" i="12"/>
  <c r="O73" i="12"/>
  <c r="O77" i="12"/>
  <c r="O86" i="12"/>
  <c r="O90" i="12"/>
  <c r="O64" i="12"/>
  <c r="O79" i="12"/>
  <c r="O94" i="12"/>
  <c r="O65" i="12"/>
  <c r="O85" i="12"/>
  <c r="O74" i="12"/>
  <c r="O62" i="12"/>
  <c r="O69" i="12"/>
  <c r="O68" i="12"/>
  <c r="O63" i="12"/>
  <c r="O89" i="12"/>
  <c r="O84" i="12"/>
  <c r="F95" i="12"/>
  <c r="F71" i="12"/>
  <c r="F65" i="12"/>
  <c r="F94" i="12"/>
  <c r="F80" i="12"/>
  <c r="F64" i="12"/>
  <c r="F77" i="12"/>
  <c r="F89" i="12"/>
  <c r="F86" i="12"/>
  <c r="F68" i="12"/>
  <c r="F87" i="12"/>
  <c r="F93" i="12"/>
  <c r="F92" i="12"/>
  <c r="F72" i="12"/>
  <c r="F81" i="12"/>
  <c r="F84" i="12"/>
  <c r="F70" i="12"/>
  <c r="F96" i="12"/>
  <c r="F88" i="12"/>
  <c r="F76" i="12"/>
  <c r="F69" i="12"/>
  <c r="F67" i="12"/>
  <c r="F62" i="12"/>
  <c r="F83" i="12"/>
  <c r="F66" i="12"/>
  <c r="F79" i="12"/>
  <c r="F91" i="12"/>
  <c r="F82" i="12"/>
  <c r="F85" i="12"/>
  <c r="F78" i="12"/>
  <c r="F75" i="12"/>
  <c r="F63" i="12"/>
  <c r="F73" i="12"/>
  <c r="F74" i="12"/>
  <c r="F90" i="12"/>
  <c r="F60" i="12"/>
  <c r="C63" i="11"/>
  <c r="F58" i="12"/>
  <c r="C62" i="11"/>
  <c r="E58" i="12"/>
  <c r="E60" i="12"/>
  <c r="E73" i="12"/>
  <c r="E76" i="12"/>
  <c r="E63" i="12"/>
  <c r="E66" i="12"/>
  <c r="E81" i="12"/>
  <c r="E84" i="12"/>
  <c r="E91" i="12"/>
  <c r="E93" i="12"/>
  <c r="E65" i="12"/>
  <c r="E70" i="12"/>
  <c r="E87" i="12"/>
  <c r="E94" i="12"/>
  <c r="E68" i="12"/>
  <c r="E72" i="12"/>
  <c r="E67" i="12"/>
  <c r="E69" i="12"/>
  <c r="E86" i="12"/>
  <c r="E75" i="12"/>
  <c r="E92" i="12"/>
  <c r="E74" i="12"/>
  <c r="E96" i="12"/>
  <c r="E62" i="12"/>
  <c r="E78" i="12"/>
  <c r="E82" i="12"/>
  <c r="E90" i="12"/>
  <c r="E88" i="12"/>
  <c r="E64" i="12"/>
  <c r="E77" i="12"/>
  <c r="E80" i="12"/>
  <c r="E79" i="12"/>
  <c r="E83" i="12"/>
  <c r="E89" i="12"/>
  <c r="E95" i="12"/>
  <c r="E85" i="12"/>
  <c r="E71" i="12"/>
  <c r="D58" i="12"/>
  <c r="C61" i="11"/>
  <c r="D66" i="12"/>
  <c r="D82" i="12"/>
  <c r="D76" i="12"/>
  <c r="D92" i="12"/>
  <c r="D70" i="12"/>
  <c r="D86" i="12"/>
  <c r="D87" i="12"/>
  <c r="D96" i="12"/>
  <c r="D80" i="12"/>
  <c r="D73" i="12"/>
  <c r="D78" i="12"/>
  <c r="D77" i="12"/>
  <c r="D93" i="12"/>
  <c r="D72" i="12"/>
  <c r="D88" i="12"/>
  <c r="D95" i="12"/>
  <c r="D81" i="12"/>
  <c r="D90" i="12"/>
  <c r="D64" i="12"/>
  <c r="D75" i="12"/>
  <c r="D91" i="12"/>
  <c r="D67" i="12"/>
  <c r="D83" i="12"/>
  <c r="D71" i="12"/>
  <c r="D69" i="12"/>
  <c r="D89" i="12"/>
  <c r="D79" i="12"/>
  <c r="D85" i="12"/>
  <c r="D63" i="12"/>
  <c r="D74" i="12"/>
  <c r="D94" i="12"/>
  <c r="D68" i="12"/>
  <c r="D65" i="12"/>
  <c r="D62" i="12"/>
  <c r="D84" i="12"/>
  <c r="B26" i="3"/>
  <c r="S20" i="11" l="1"/>
  <c r="S61" i="12" s="1"/>
  <c r="V20" i="11"/>
  <c r="V61" i="12" s="1"/>
  <c r="P20" i="11"/>
  <c r="P61" i="12" s="1"/>
  <c r="K20" i="11"/>
  <c r="K61" i="12" s="1"/>
  <c r="I20" i="11"/>
  <c r="N20" i="11"/>
  <c r="N61" i="12" s="1"/>
  <c r="L20" i="11"/>
  <c r="L61" i="12" s="1"/>
  <c r="O20" i="11"/>
  <c r="O61" i="12" s="1"/>
  <c r="M20" i="11"/>
  <c r="M61" i="12" s="1"/>
  <c r="J20" i="11"/>
  <c r="J61" i="12" s="1"/>
  <c r="Q20" i="11"/>
  <c r="Q61" i="12" s="1"/>
  <c r="C316" i="12"/>
  <c r="C317" i="12"/>
  <c r="C315" i="12"/>
  <c r="E314" i="12"/>
  <c r="C313" i="12"/>
  <c r="C322" i="12" s="1"/>
  <c r="E78" i="11"/>
  <c r="F78" i="11"/>
  <c r="E64" i="11"/>
  <c r="F64" i="11"/>
  <c r="E75" i="11"/>
  <c r="F75" i="11"/>
  <c r="L56" i="11"/>
  <c r="E56" i="11"/>
  <c r="F62" i="11" s="1"/>
  <c r="N56" i="11"/>
  <c r="Q56" i="11"/>
  <c r="K56" i="11"/>
  <c r="D56" i="11"/>
  <c r="F61" i="11" s="1"/>
  <c r="E60" i="11"/>
  <c r="F60" i="11"/>
  <c r="I56" i="11"/>
  <c r="J56" i="11"/>
  <c r="M56" i="11"/>
  <c r="P56" i="11"/>
  <c r="O56" i="11"/>
  <c r="V56" i="11"/>
  <c r="S56" i="11"/>
  <c r="F56" i="11"/>
  <c r="F63" i="11" s="1"/>
  <c r="AT4" i="12"/>
  <c r="AT23" i="12"/>
  <c r="AT22" i="12"/>
  <c r="AT21" i="12"/>
  <c r="AT20" i="12"/>
  <c r="AT19" i="12"/>
  <c r="AT18" i="12"/>
  <c r="AT17" i="12"/>
  <c r="AT16" i="12"/>
  <c r="AT15" i="12"/>
  <c r="AT14" i="12"/>
  <c r="AT13" i="12"/>
  <c r="AT12" i="12"/>
  <c r="AT11" i="12"/>
  <c r="AT10" i="12"/>
  <c r="AT9" i="12"/>
  <c r="AT8" i="12"/>
  <c r="AT7" i="12"/>
  <c r="AT6" i="12"/>
  <c r="AT5" i="12"/>
  <c r="B316" i="12" l="1"/>
  <c r="D316" i="12" s="1"/>
  <c r="B315" i="12"/>
  <c r="D315" i="12" s="1"/>
  <c r="B317" i="12"/>
  <c r="B313" i="12"/>
  <c r="D313" i="12" s="1"/>
  <c r="E315" i="12"/>
  <c r="E316" i="12"/>
  <c r="E313" i="12"/>
  <c r="E317" i="12"/>
  <c r="D317" i="12"/>
  <c r="G64" i="11"/>
  <c r="E68" i="11"/>
  <c r="F68" i="11"/>
  <c r="E76" i="11"/>
  <c r="F76" i="11"/>
  <c r="E69" i="11"/>
  <c r="F69" i="11"/>
  <c r="E70" i="11"/>
  <c r="F70" i="11"/>
  <c r="G75" i="11"/>
  <c r="E67" i="11"/>
  <c r="F67" i="11"/>
  <c r="E71" i="11"/>
  <c r="F71" i="11"/>
  <c r="E72" i="11"/>
  <c r="F72" i="11"/>
  <c r="E74" i="11"/>
  <c r="F74" i="11"/>
  <c r="E73" i="11"/>
  <c r="F73" i="11"/>
  <c r="E66" i="11"/>
  <c r="F66" i="11"/>
  <c r="G78" i="11"/>
  <c r="E79" i="11"/>
  <c r="F79" i="11"/>
  <c r="E62" i="11"/>
  <c r="G62" i="11" s="1"/>
  <c r="E61" i="11"/>
  <c r="G61" i="11" s="1"/>
  <c r="E63" i="11"/>
  <c r="G63" i="11" s="1"/>
  <c r="G60" i="11"/>
  <c r="A405" i="12"/>
  <c r="A406" i="12"/>
  <c r="A407" i="12"/>
  <c r="A408" i="12"/>
  <c r="A409" i="12"/>
  <c r="A410" i="12"/>
  <c r="A411" i="12"/>
  <c r="A412" i="12"/>
  <c r="A413" i="12"/>
  <c r="A414" i="12"/>
  <c r="A415" i="12"/>
  <c r="A416" i="12"/>
  <c r="A417" i="12"/>
  <c r="A418" i="12"/>
  <c r="A419" i="12"/>
  <c r="A420" i="12"/>
  <c r="A421" i="12"/>
  <c r="A422" i="12"/>
  <c r="A423" i="12"/>
  <c r="A424" i="12"/>
  <c r="A425" i="12"/>
  <c r="A426" i="12"/>
  <c r="A427" i="12"/>
  <c r="A428" i="12"/>
  <c r="A429" i="12"/>
  <c r="A430" i="12"/>
  <c r="A431" i="12"/>
  <c r="A432" i="12"/>
  <c r="A433" i="12"/>
  <c r="A434" i="12"/>
  <c r="A435" i="12"/>
  <c r="A436" i="12"/>
  <c r="A437" i="12"/>
  <c r="A438" i="12"/>
  <c r="A439" i="12"/>
  <c r="A440" i="12"/>
  <c r="A441" i="12"/>
  <c r="A442" i="12"/>
  <c r="A443" i="12"/>
  <c r="A444" i="12"/>
  <c r="A445" i="12"/>
  <c r="A446" i="12"/>
  <c r="A447" i="12"/>
  <c r="A448" i="12"/>
  <c r="A449" i="12"/>
  <c r="A450" i="12"/>
  <c r="A451" i="12"/>
  <c r="A452" i="12"/>
  <c r="A453" i="12"/>
  <c r="A454" i="12"/>
  <c r="A455" i="12"/>
  <c r="A456" i="12"/>
  <c r="A457" i="12"/>
  <c r="A458" i="12"/>
  <c r="A459" i="12"/>
  <c r="A460" i="12"/>
  <c r="A461" i="12"/>
  <c r="A462" i="12"/>
  <c r="A463" i="12"/>
  <c r="A464" i="12"/>
  <c r="A465" i="12"/>
  <c r="A466" i="12"/>
  <c r="A467" i="12"/>
  <c r="A468" i="12"/>
  <c r="A469" i="12"/>
  <c r="A470" i="12"/>
  <c r="A471" i="12"/>
  <c r="A472" i="12"/>
  <c r="A473" i="12"/>
  <c r="A474" i="12"/>
  <c r="A475" i="12"/>
  <c r="A476" i="12"/>
  <c r="A477" i="12"/>
  <c r="A478" i="12"/>
  <c r="A479" i="12"/>
  <c r="A480" i="12"/>
  <c r="A481" i="12"/>
  <c r="A482" i="12"/>
  <c r="A483" i="12"/>
  <c r="A484" i="12"/>
  <c r="A485" i="12"/>
  <c r="A486" i="12"/>
  <c r="A487" i="12"/>
  <c r="A488" i="12"/>
  <c r="A489" i="12"/>
  <c r="A490" i="12"/>
  <c r="A491" i="12"/>
  <c r="A492" i="12"/>
  <c r="A493" i="12"/>
  <c r="A494" i="12"/>
  <c r="A495" i="12"/>
  <c r="A496" i="12"/>
  <c r="A497" i="12"/>
  <c r="A498" i="12"/>
  <c r="A499" i="12"/>
  <c r="A500" i="12"/>
  <c r="A501" i="12"/>
  <c r="A502" i="12"/>
  <c r="A503" i="12"/>
  <c r="A504" i="12"/>
  <c r="A505" i="12"/>
  <c r="A506" i="12"/>
  <c r="A507" i="12"/>
  <c r="A508" i="12"/>
  <c r="A509" i="12"/>
  <c r="A510" i="12"/>
  <c r="A511" i="12"/>
  <c r="A512" i="12"/>
  <c r="A513" i="12"/>
  <c r="A514" i="12"/>
  <c r="A515" i="12"/>
  <c r="A516" i="12"/>
  <c r="A517" i="12"/>
  <c r="A518" i="12"/>
  <c r="A519" i="12"/>
  <c r="A520" i="12"/>
  <c r="A521" i="12"/>
  <c r="A522" i="12"/>
  <c r="A523" i="12"/>
  <c r="A524" i="12"/>
  <c r="A525" i="12"/>
  <c r="A526" i="12"/>
  <c r="A527" i="12"/>
  <c r="A528" i="12"/>
  <c r="A529" i="12"/>
  <c r="A530" i="12"/>
  <c r="A531" i="12"/>
  <c r="A532" i="12"/>
  <c r="A533" i="12"/>
  <c r="A534" i="12"/>
  <c r="A535" i="12"/>
  <c r="A536" i="12"/>
  <c r="A537" i="12"/>
  <c r="A538" i="12"/>
  <c r="A539" i="12"/>
  <c r="A540" i="12"/>
  <c r="A541" i="12"/>
  <c r="A542" i="12"/>
  <c r="A543" i="12"/>
  <c r="A544" i="12"/>
  <c r="A545" i="12"/>
  <c r="A546" i="12"/>
  <c r="A547" i="12"/>
  <c r="A548" i="12"/>
  <c r="A549" i="12"/>
  <c r="A550" i="12"/>
  <c r="A551" i="12"/>
  <c r="A552" i="12"/>
  <c r="A553" i="12"/>
  <c r="A554" i="12"/>
  <c r="A555" i="12"/>
  <c r="A556" i="12"/>
  <c r="A557" i="12"/>
  <c r="A558" i="12"/>
  <c r="A559" i="12"/>
  <c r="A560" i="12"/>
  <c r="A561" i="12"/>
  <c r="A562" i="12"/>
  <c r="A563" i="12"/>
  <c r="A564" i="12"/>
  <c r="A565" i="12"/>
  <c r="A566" i="12"/>
  <c r="A567" i="12"/>
  <c r="A568" i="12"/>
  <c r="A569" i="12"/>
  <c r="A570" i="12"/>
  <c r="A571" i="12"/>
  <c r="A572" i="12"/>
  <c r="A573" i="12"/>
  <c r="A574" i="12"/>
  <c r="A575" i="12"/>
  <c r="A576" i="12"/>
  <c r="A577" i="12"/>
  <c r="A578" i="12"/>
  <c r="A579" i="12"/>
  <c r="A580" i="12"/>
  <c r="A581" i="12"/>
  <c r="A582" i="12"/>
  <c r="A583" i="12"/>
  <c r="A584" i="12"/>
  <c r="A585" i="12"/>
  <c r="A586" i="12"/>
  <c r="A587" i="12"/>
  <c r="A588" i="12"/>
  <c r="A589" i="12"/>
  <c r="A590" i="12"/>
  <c r="A591" i="12"/>
  <c r="A592" i="12"/>
  <c r="A593" i="12"/>
  <c r="A594" i="12"/>
  <c r="A595" i="12"/>
  <c r="A596" i="12"/>
  <c r="A597" i="12"/>
  <c r="A598" i="12"/>
  <c r="A599" i="12"/>
  <c r="A600" i="12"/>
  <c r="A601" i="12"/>
  <c r="A602" i="12"/>
  <c r="A603" i="12"/>
  <c r="A604" i="12"/>
  <c r="A605" i="12"/>
  <c r="A606" i="12"/>
  <c r="A607" i="12"/>
  <c r="A608" i="12"/>
  <c r="A609" i="12"/>
  <c r="A610" i="12"/>
  <c r="A611" i="12"/>
  <c r="A612" i="12"/>
  <c r="A613" i="12"/>
  <c r="A614" i="12"/>
  <c r="A615" i="12"/>
  <c r="A616" i="12"/>
  <c r="A617" i="12"/>
  <c r="A618" i="12"/>
  <c r="A619" i="12"/>
  <c r="A620" i="12"/>
  <c r="A621" i="12"/>
  <c r="A622" i="12"/>
  <c r="A623" i="12"/>
  <c r="A624" i="12"/>
  <c r="A625" i="12"/>
  <c r="A626" i="12"/>
  <c r="A627" i="12"/>
  <c r="A628" i="12"/>
  <c r="A629" i="12"/>
  <c r="A630" i="12"/>
  <c r="A631" i="12"/>
  <c r="A632" i="12"/>
  <c r="A633" i="12"/>
  <c r="A634" i="12"/>
  <c r="A635" i="12"/>
  <c r="A636" i="12"/>
  <c r="A637" i="12"/>
  <c r="A638" i="12"/>
  <c r="A639" i="12"/>
  <c r="A640" i="12"/>
  <c r="A641" i="12"/>
  <c r="A642" i="12"/>
  <c r="A643" i="12"/>
  <c r="A644" i="12"/>
  <c r="A645" i="12"/>
  <c r="A646" i="12"/>
  <c r="A647" i="12"/>
  <c r="A648" i="12"/>
  <c r="A649" i="12"/>
  <c r="A650" i="12"/>
  <c r="A651" i="12"/>
  <c r="A652" i="12"/>
  <c r="A653" i="12"/>
  <c r="A654" i="12"/>
  <c r="A655" i="12"/>
  <c r="A656" i="12"/>
  <c r="A657" i="12"/>
  <c r="A658" i="12"/>
  <c r="A659" i="12"/>
  <c r="A660" i="12"/>
  <c r="A661" i="12"/>
  <c r="A662" i="12"/>
  <c r="A663" i="12"/>
  <c r="A664" i="12"/>
  <c r="A665" i="12"/>
  <c r="A666" i="12"/>
  <c r="A667" i="12"/>
  <c r="A668" i="12"/>
  <c r="A669" i="12"/>
  <c r="A670" i="12"/>
  <c r="A671" i="12"/>
  <c r="A672" i="12"/>
  <c r="A673" i="12"/>
  <c r="A674" i="12"/>
  <c r="A675" i="12"/>
  <c r="A676" i="12"/>
  <c r="A677" i="12"/>
  <c r="A678" i="12"/>
  <c r="A679" i="12"/>
  <c r="A680" i="12"/>
  <c r="A681" i="12"/>
  <c r="A682" i="12"/>
  <c r="A683" i="12"/>
  <c r="A684" i="12"/>
  <c r="A685" i="12"/>
  <c r="A686" i="12"/>
  <c r="A687" i="12"/>
  <c r="A688" i="12"/>
  <c r="A689" i="12"/>
  <c r="A690" i="12"/>
  <c r="A691" i="12"/>
  <c r="A692" i="12"/>
  <c r="A693" i="12"/>
  <c r="A694" i="12"/>
  <c r="A695" i="12"/>
  <c r="A696" i="12"/>
  <c r="A697" i="12"/>
  <c r="A698" i="12"/>
  <c r="A699" i="12"/>
  <c r="A700" i="12"/>
  <c r="A701" i="12"/>
  <c r="A702" i="12"/>
  <c r="A703" i="12"/>
  <c r="A704" i="12"/>
  <c r="A705" i="12"/>
  <c r="A706" i="12"/>
  <c r="A707" i="12"/>
  <c r="A708" i="12"/>
  <c r="A709" i="12"/>
  <c r="A710" i="12"/>
  <c r="A711" i="12"/>
  <c r="A712" i="12"/>
  <c r="A713" i="12"/>
  <c r="A714" i="12"/>
  <c r="A715" i="12"/>
  <c r="A716" i="12"/>
  <c r="A717" i="12"/>
  <c r="A718" i="12"/>
  <c r="A719" i="12"/>
  <c r="A720" i="12"/>
  <c r="A721" i="12"/>
  <c r="A722" i="12"/>
  <c r="A723" i="12"/>
  <c r="A724" i="12"/>
  <c r="A725" i="12"/>
  <c r="A726" i="12"/>
  <c r="A727" i="12"/>
  <c r="A728" i="12"/>
  <c r="A729" i="12"/>
  <c r="A730" i="12"/>
  <c r="A731" i="12"/>
  <c r="A732" i="12"/>
  <c r="A733" i="12"/>
  <c r="A734" i="12"/>
  <c r="A735" i="12"/>
  <c r="A736" i="12"/>
  <c r="A737" i="12"/>
  <c r="A738" i="12"/>
  <c r="A739" i="12"/>
  <c r="A740" i="12"/>
  <c r="A741" i="12"/>
  <c r="A742" i="12"/>
  <c r="A743" i="12"/>
  <c r="A744" i="12"/>
  <c r="A745" i="12"/>
  <c r="A746" i="12"/>
  <c r="A747" i="12"/>
  <c r="A748" i="12"/>
  <c r="A749" i="12"/>
  <c r="A750" i="12"/>
  <c r="A751" i="12"/>
  <c r="A752" i="12"/>
  <c r="A753" i="12"/>
  <c r="A754" i="12"/>
  <c r="A755" i="12"/>
  <c r="A756" i="12"/>
  <c r="A757" i="12"/>
  <c r="A758" i="12"/>
  <c r="A759" i="12"/>
  <c r="A760" i="12"/>
  <c r="A761" i="12"/>
  <c r="A762" i="12"/>
  <c r="A763" i="12"/>
  <c r="A764" i="12"/>
  <c r="A765" i="12"/>
  <c r="A766" i="12"/>
  <c r="A767" i="12"/>
  <c r="A768" i="12"/>
  <c r="A769" i="12"/>
  <c r="A770" i="12"/>
  <c r="A771" i="12"/>
  <c r="A772" i="12"/>
  <c r="A773" i="12"/>
  <c r="A774" i="12"/>
  <c r="A775" i="12"/>
  <c r="A776" i="12"/>
  <c r="A777" i="12"/>
  <c r="A778" i="12"/>
  <c r="A779" i="12"/>
  <c r="A780" i="12"/>
  <c r="A781" i="12"/>
  <c r="A782" i="12"/>
  <c r="A783" i="12"/>
  <c r="A784" i="12"/>
  <c r="A785" i="12"/>
  <c r="A786" i="12"/>
  <c r="A787" i="12"/>
  <c r="A788" i="12"/>
  <c r="A789" i="12"/>
  <c r="A790" i="12"/>
  <c r="A791" i="12"/>
  <c r="A792" i="12"/>
  <c r="A793" i="12"/>
  <c r="A794" i="12"/>
  <c r="A795" i="12"/>
  <c r="A796" i="12"/>
  <c r="A797" i="12"/>
  <c r="A798" i="12"/>
  <c r="A799" i="12"/>
  <c r="A800" i="12"/>
  <c r="A801" i="12"/>
  <c r="A802" i="12"/>
  <c r="A803" i="12"/>
  <c r="A804" i="12"/>
  <c r="A805" i="12"/>
  <c r="A806" i="12"/>
  <c r="A807" i="12"/>
  <c r="A808" i="12"/>
  <c r="A809" i="12"/>
  <c r="A810" i="12"/>
  <c r="A811" i="12"/>
  <c r="A812" i="12"/>
  <c r="A813" i="12"/>
  <c r="A814" i="12"/>
  <c r="A815" i="12"/>
  <c r="A816" i="12"/>
  <c r="A817" i="12"/>
  <c r="A818" i="12"/>
  <c r="A819" i="12"/>
  <c r="A820" i="12"/>
  <c r="A821" i="12"/>
  <c r="A822" i="12"/>
  <c r="A823" i="12"/>
  <c r="A824" i="12"/>
  <c r="A825" i="12"/>
  <c r="A826" i="12"/>
  <c r="A827" i="12"/>
  <c r="A828" i="12"/>
  <c r="A829" i="12"/>
  <c r="A830" i="12"/>
  <c r="A831" i="12"/>
  <c r="A832" i="12"/>
  <c r="A833" i="12"/>
  <c r="A834" i="12"/>
  <c r="A835" i="12"/>
  <c r="A836" i="12"/>
  <c r="A837" i="12"/>
  <c r="A838" i="12"/>
  <c r="A839" i="12"/>
  <c r="A840" i="12"/>
  <c r="A841" i="12"/>
  <c r="A842" i="12"/>
  <c r="A843" i="12"/>
  <c r="A844" i="12"/>
  <c r="A845" i="12"/>
  <c r="A846" i="12"/>
  <c r="A847" i="12"/>
  <c r="A848" i="12"/>
  <c r="A849" i="12"/>
  <c r="A850" i="12"/>
  <c r="A851" i="12"/>
  <c r="A852" i="12"/>
  <c r="A853" i="12"/>
  <c r="A854" i="12"/>
  <c r="A855" i="12"/>
  <c r="A856" i="12"/>
  <c r="A857" i="12"/>
  <c r="A858" i="12"/>
  <c r="A859" i="12"/>
  <c r="A860" i="12"/>
  <c r="A861" i="12"/>
  <c r="A862" i="12"/>
  <c r="A863" i="12"/>
  <c r="A864" i="12"/>
  <c r="A865" i="12"/>
  <c r="A866" i="12"/>
  <c r="A867" i="12"/>
  <c r="A868" i="12"/>
  <c r="A869" i="12"/>
  <c r="A870" i="12"/>
  <c r="A871" i="12"/>
  <c r="A872" i="12"/>
  <c r="A873" i="12"/>
  <c r="A874" i="12"/>
  <c r="A875" i="12"/>
  <c r="A876" i="12"/>
  <c r="A877" i="12"/>
  <c r="A878" i="12"/>
  <c r="A879" i="12"/>
  <c r="A880" i="12"/>
  <c r="A881" i="12"/>
  <c r="A882" i="12"/>
  <c r="A883" i="12"/>
  <c r="A884" i="12"/>
  <c r="A885" i="12"/>
  <c r="A886" i="12"/>
  <c r="A887" i="12"/>
  <c r="A888" i="12"/>
  <c r="A889" i="12"/>
  <c r="A890" i="12"/>
  <c r="A891" i="12"/>
  <c r="A892" i="12"/>
  <c r="A893" i="12"/>
  <c r="A894" i="12"/>
  <c r="A895" i="12"/>
  <c r="A896" i="12"/>
  <c r="A897" i="12"/>
  <c r="A898" i="12"/>
  <c r="A899" i="12"/>
  <c r="A900" i="12"/>
  <c r="A901" i="12"/>
  <c r="A902" i="12"/>
  <c r="A903" i="12"/>
  <c r="A904" i="12"/>
  <c r="A905" i="12"/>
  <c r="A906" i="12"/>
  <c r="A907" i="12"/>
  <c r="A908" i="12"/>
  <c r="A909" i="12"/>
  <c r="A910" i="12"/>
  <c r="A911" i="12"/>
  <c r="A912" i="12"/>
  <c r="A913" i="12"/>
  <c r="A914" i="12"/>
  <c r="A915" i="12"/>
  <c r="A916" i="12"/>
  <c r="A917" i="12"/>
  <c r="A918" i="12"/>
  <c r="A919" i="12"/>
  <c r="A920" i="12"/>
  <c r="A921" i="12"/>
  <c r="A922" i="12"/>
  <c r="A923" i="12"/>
  <c r="A924" i="12"/>
  <c r="A925" i="12"/>
  <c r="A926" i="12"/>
  <c r="A927" i="12"/>
  <c r="A928" i="12"/>
  <c r="A929" i="12"/>
  <c r="A930" i="12"/>
  <c r="A931" i="12"/>
  <c r="A932" i="12"/>
  <c r="A933" i="12"/>
  <c r="A934" i="12"/>
  <c r="A935" i="12"/>
  <c r="A936" i="12"/>
  <c r="A937" i="12"/>
  <c r="A938" i="12"/>
  <c r="A939" i="12"/>
  <c r="A940" i="12"/>
  <c r="A941" i="12"/>
  <c r="A942" i="12"/>
  <c r="A943" i="12"/>
  <c r="A944" i="12"/>
  <c r="A945" i="12"/>
  <c r="A946" i="12"/>
  <c r="A947" i="12"/>
  <c r="A948" i="12"/>
  <c r="A949" i="12"/>
  <c r="A950" i="12"/>
  <c r="A951" i="12"/>
  <c r="A952" i="12"/>
  <c r="A953" i="12"/>
  <c r="A954" i="12"/>
  <c r="A955" i="12"/>
  <c r="A956" i="12"/>
  <c r="A957" i="12"/>
  <c r="A958" i="12"/>
  <c r="A959" i="12"/>
  <c r="A960" i="12"/>
  <c r="A961" i="12"/>
  <c r="A962" i="12"/>
  <c r="A963" i="12"/>
  <c r="A964" i="12"/>
  <c r="A965" i="12"/>
  <c r="A966" i="12"/>
  <c r="A967" i="12"/>
  <c r="A968" i="12"/>
  <c r="A969" i="12"/>
  <c r="A970" i="12"/>
  <c r="A971" i="12"/>
  <c r="A972" i="12"/>
  <c r="A973" i="12"/>
  <c r="A974" i="12"/>
  <c r="A975" i="12"/>
  <c r="A976" i="12"/>
  <c r="A977" i="12"/>
  <c r="A978" i="12"/>
  <c r="A979" i="12"/>
  <c r="A980" i="12"/>
  <c r="A981" i="12"/>
  <c r="A982" i="12"/>
  <c r="A983" i="12"/>
  <c r="A984" i="12"/>
  <c r="A985" i="12"/>
  <c r="A986" i="12"/>
  <c r="A987" i="12"/>
  <c r="A988" i="12"/>
  <c r="A989" i="12"/>
  <c r="A990" i="12"/>
  <c r="A991" i="12"/>
  <c r="A992" i="12"/>
  <c r="A993" i="12"/>
  <c r="A994" i="12"/>
  <c r="A995" i="12"/>
  <c r="A996" i="12"/>
  <c r="A997" i="12"/>
  <c r="A998" i="12"/>
  <c r="A999" i="12"/>
  <c r="A1000" i="12"/>
  <c r="A1001" i="12"/>
  <c r="A1002" i="12"/>
  <c r="A1003" i="12"/>
  <c r="A1004" i="12"/>
  <c r="A1005" i="12"/>
  <c r="A1006" i="12"/>
  <c r="A1007" i="12"/>
  <c r="A1008" i="12"/>
  <c r="A1009" i="12"/>
  <c r="A1010" i="12"/>
  <c r="A1011" i="12"/>
  <c r="A1012" i="12"/>
  <c r="A1013" i="12"/>
  <c r="A1014" i="12"/>
  <c r="A1015" i="12"/>
  <c r="A1016" i="12"/>
  <c r="A1017" i="12"/>
  <c r="A1018" i="12"/>
  <c r="A1019" i="12"/>
  <c r="A1020" i="12"/>
  <c r="A1021" i="12"/>
  <c r="A1022" i="12"/>
  <c r="A1023" i="12"/>
  <c r="A1024" i="12"/>
  <c r="A1025" i="12"/>
  <c r="A1026" i="12"/>
  <c r="A1027" i="12"/>
  <c r="A1028" i="12"/>
  <c r="A1029" i="12"/>
  <c r="A1030" i="12"/>
  <c r="A1031" i="12"/>
  <c r="A1032" i="12"/>
  <c r="A1033" i="12"/>
  <c r="A1034" i="12"/>
  <c r="A1035" i="12"/>
  <c r="A1036" i="12"/>
  <c r="A1037" i="12"/>
  <c r="A1038" i="12"/>
  <c r="A1039" i="12"/>
  <c r="A1040" i="12"/>
  <c r="A1041" i="12"/>
  <c r="A1042" i="12"/>
  <c r="A1043" i="12"/>
  <c r="A1044" i="12"/>
  <c r="A1045" i="12"/>
  <c r="A1046" i="12"/>
  <c r="A1047" i="12"/>
  <c r="A1048" i="12"/>
  <c r="A1049" i="12"/>
  <c r="A1050" i="12"/>
  <c r="A1051" i="12"/>
  <c r="A1052" i="12"/>
  <c r="A1053" i="12"/>
  <c r="A1054" i="12"/>
  <c r="A1055" i="12"/>
  <c r="A1056" i="12"/>
  <c r="A1057" i="12"/>
  <c r="A1058" i="12"/>
  <c r="A1059" i="12"/>
  <c r="A1060" i="12"/>
  <c r="A1061" i="12"/>
  <c r="A1062" i="12"/>
  <c r="A1063" i="12"/>
  <c r="A1064" i="12"/>
  <c r="A1065" i="12"/>
  <c r="A1066" i="12"/>
  <c r="A1067" i="12"/>
  <c r="A1068" i="12"/>
  <c r="A1069" i="12"/>
  <c r="A1070" i="12"/>
  <c r="A1071" i="12"/>
  <c r="A1072" i="12"/>
  <c r="A1073" i="12"/>
  <c r="A1074" i="12"/>
  <c r="A1075" i="12"/>
  <c r="A1076" i="12"/>
  <c r="A1077" i="12"/>
  <c r="A1078" i="12"/>
  <c r="AS25" i="12"/>
  <c r="AS26" i="12"/>
  <c r="AS27" i="12"/>
  <c r="AS28" i="12"/>
  <c r="AS29" i="12"/>
  <c r="AS30" i="12"/>
  <c r="AS31" i="12"/>
  <c r="AS32" i="12"/>
  <c r="AS33" i="12"/>
  <c r="AS34" i="12"/>
  <c r="AS35" i="12"/>
  <c r="A52" i="12"/>
  <c r="F52" i="12"/>
  <c r="G71" i="11" l="1"/>
  <c r="G67" i="11"/>
  <c r="G76" i="11"/>
  <c r="C10" i="10"/>
  <c r="G66" i="11"/>
  <c r="G73" i="11"/>
  <c r="G69" i="11"/>
  <c r="G74" i="11"/>
  <c r="G72" i="11"/>
  <c r="G70" i="11"/>
  <c r="G68" i="11"/>
  <c r="F80" i="11"/>
  <c r="G79" i="11"/>
  <c r="R13" i="12"/>
  <c r="C557" i="12" l="1"/>
  <c r="C576" i="12"/>
  <c r="C558" i="12"/>
  <c r="C578" i="12"/>
  <c r="C556" i="12"/>
  <c r="C569" i="12"/>
  <c r="C577" i="12"/>
  <c r="C907" i="12"/>
  <c r="C1011" i="12"/>
  <c r="C976" i="12"/>
  <c r="C977" i="12"/>
  <c r="C989" i="12"/>
  <c r="C381" i="12"/>
  <c r="C997" i="12"/>
  <c r="C906" i="12"/>
  <c r="C927" i="12"/>
  <c r="C541" i="12"/>
  <c r="C523" i="12"/>
  <c r="C542" i="12"/>
  <c r="C1032" i="12"/>
  <c r="C926" i="12"/>
  <c r="C534" i="12"/>
  <c r="C1031" i="12"/>
  <c r="C996" i="12"/>
  <c r="C1012" i="12"/>
  <c r="C1013" i="12"/>
  <c r="C1033" i="12"/>
  <c r="C978" i="12"/>
  <c r="C928" i="12"/>
  <c r="C521" i="12"/>
  <c r="C919" i="12"/>
  <c r="C1024" i="12"/>
  <c r="C908" i="12"/>
  <c r="C522" i="12"/>
  <c r="C543" i="12"/>
  <c r="C998" i="12"/>
  <c r="C682" i="12"/>
  <c r="C753" i="12"/>
  <c r="C681" i="12"/>
  <c r="C683" i="12"/>
  <c r="C1066" i="12"/>
  <c r="C698" i="12"/>
  <c r="C627" i="12"/>
  <c r="C731" i="12"/>
  <c r="C716" i="12"/>
  <c r="C696" i="12"/>
  <c r="C613" i="12"/>
  <c r="C858" i="12"/>
  <c r="C891" i="12"/>
  <c r="C612" i="12"/>
  <c r="C593" i="12"/>
  <c r="C823" i="12"/>
  <c r="C718" i="12"/>
  <c r="C767" i="12"/>
  <c r="C954" i="12"/>
  <c r="C837" i="12"/>
  <c r="C1068" i="12"/>
  <c r="C768" i="12"/>
  <c r="C856" i="12"/>
  <c r="C857" i="12"/>
  <c r="C733" i="12"/>
  <c r="C893" i="12"/>
  <c r="C873" i="12"/>
  <c r="C1047" i="12"/>
  <c r="C732" i="12"/>
  <c r="C802" i="12"/>
  <c r="C787" i="12"/>
  <c r="C801" i="12"/>
  <c r="C884" i="12"/>
  <c r="C943" i="12"/>
  <c r="C786" i="12"/>
  <c r="C803" i="12"/>
  <c r="C663" i="12"/>
  <c r="C628" i="12"/>
  <c r="C674" i="12"/>
  <c r="C942" i="12"/>
  <c r="C788" i="12"/>
  <c r="C611" i="12"/>
  <c r="C661" i="12"/>
  <c r="C648" i="12"/>
  <c r="C662" i="12"/>
  <c r="C591" i="12"/>
  <c r="C592" i="12"/>
  <c r="C1067" i="12"/>
  <c r="C1046" i="12"/>
  <c r="C961" i="12"/>
  <c r="C604" i="12"/>
  <c r="C814" i="12"/>
  <c r="C639" i="12"/>
  <c r="C647" i="12"/>
  <c r="C751" i="12"/>
  <c r="C963" i="12"/>
  <c r="C836" i="12"/>
  <c r="C626" i="12"/>
  <c r="C697" i="12"/>
  <c r="C744" i="12"/>
  <c r="C838" i="12"/>
  <c r="C709" i="12"/>
  <c r="C1059" i="12"/>
  <c r="C941" i="12"/>
  <c r="C849" i="12"/>
  <c r="C717" i="12"/>
  <c r="C766" i="12"/>
  <c r="C872" i="12"/>
  <c r="C821" i="12"/>
  <c r="C892" i="12"/>
  <c r="C962" i="12"/>
  <c r="C646" i="12"/>
  <c r="C871" i="12"/>
  <c r="C752" i="12"/>
  <c r="C779" i="12"/>
  <c r="C822" i="12"/>
  <c r="C1048" i="12"/>
  <c r="C407" i="12"/>
  <c r="C402" i="12"/>
  <c r="C392" i="12"/>
  <c r="C396" i="12"/>
  <c r="C386" i="12"/>
  <c r="C406" i="12"/>
  <c r="C1096" i="12" s="1"/>
  <c r="C394" i="12"/>
  <c r="C382" i="12"/>
  <c r="C383" i="12"/>
  <c r="C397" i="12"/>
  <c r="C403" i="12"/>
  <c r="C401" i="12"/>
  <c r="C387" i="12"/>
  <c r="C408" i="12"/>
  <c r="C391" i="12"/>
  <c r="C1092" i="12" s="1"/>
  <c r="C429" i="12"/>
  <c r="C417" i="12"/>
  <c r="C418" i="12"/>
  <c r="C471" i="12"/>
  <c r="C478" i="12"/>
  <c r="C476" i="12"/>
  <c r="C507" i="12"/>
  <c r="C441" i="12"/>
  <c r="C491" i="12"/>
  <c r="C508" i="12"/>
  <c r="C472" i="12"/>
  <c r="C501" i="12"/>
  <c r="C487" i="12"/>
  <c r="C496" i="12"/>
  <c r="C442" i="12"/>
  <c r="C477" i="12"/>
  <c r="C452" i="12"/>
  <c r="C431" i="12"/>
  <c r="C432" i="12"/>
  <c r="C497" i="12"/>
  <c r="C506" i="12"/>
  <c r="C488" i="12"/>
  <c r="C426" i="12"/>
  <c r="C499" i="12"/>
  <c r="C473" i="12"/>
  <c r="C421" i="12"/>
  <c r="C456" i="12"/>
  <c r="C511" i="12"/>
  <c r="C422" i="12"/>
  <c r="C438" i="12"/>
  <c r="C512" i="12"/>
  <c r="C513" i="12"/>
  <c r="C492" i="12"/>
  <c r="C437" i="12"/>
  <c r="C464" i="12"/>
  <c r="C461" i="12"/>
  <c r="C466" i="12"/>
  <c r="C457" i="12"/>
  <c r="C443" i="12"/>
  <c r="C502" i="12"/>
  <c r="C453" i="12"/>
  <c r="C436" i="12"/>
  <c r="C427" i="12"/>
  <c r="C467" i="12"/>
  <c r="C462" i="12"/>
  <c r="C404" i="12"/>
  <c r="C388" i="12"/>
  <c r="C398" i="12"/>
  <c r="C393" i="12"/>
  <c r="C423" i="12"/>
  <c r="C439" i="12"/>
  <c r="C509" i="12"/>
  <c r="C451" i="12"/>
  <c r="C433" i="12"/>
  <c r="C498" i="12"/>
  <c r="C474" i="12"/>
  <c r="C503" i="12"/>
  <c r="C486" i="12"/>
  <c r="C458" i="12"/>
  <c r="C463" i="12"/>
  <c r="C428" i="12"/>
  <c r="C416" i="12"/>
  <c r="C468" i="12"/>
  <c r="C493" i="12"/>
  <c r="C303" i="12"/>
  <c r="E303" i="12"/>
  <c r="G303" i="12"/>
  <c r="I303" i="12"/>
  <c r="J303" i="12"/>
  <c r="M303" i="12"/>
  <c r="N303" i="12"/>
  <c r="O303" i="12"/>
  <c r="Q303" i="12"/>
  <c r="R303" i="12"/>
  <c r="S303" i="12"/>
  <c r="U303" i="12"/>
  <c r="B303" i="12"/>
  <c r="C1103" i="12" l="1"/>
  <c r="D1103" i="12" s="1"/>
  <c r="E1103" i="12" s="1"/>
  <c r="C1099" i="12"/>
  <c r="B1099" i="12" s="1"/>
  <c r="B1096" i="12"/>
  <c r="D1096" i="12"/>
  <c r="E1096" i="12" s="1"/>
  <c r="C1094" i="12"/>
  <c r="B1094" i="12" s="1"/>
  <c r="B1092" i="12"/>
  <c r="D1092" i="12"/>
  <c r="E1092" i="12" s="1"/>
  <c r="C1098" i="12"/>
  <c r="B1098" i="12" s="1"/>
  <c r="C1091" i="12"/>
  <c r="C1102" i="12"/>
  <c r="B1102" i="12" s="1"/>
  <c r="C1095" i="12"/>
  <c r="C1093" i="12"/>
  <c r="C1101" i="12"/>
  <c r="C1100" i="12"/>
  <c r="B1100" i="12" s="1"/>
  <c r="C1090" i="12"/>
  <c r="B1090" i="12" s="1"/>
  <c r="C1097" i="12"/>
  <c r="B1097" i="12" s="1"/>
  <c r="F303" i="12"/>
  <c r="K303" i="12"/>
  <c r="T303" i="12"/>
  <c r="P303" i="12"/>
  <c r="L303" i="12"/>
  <c r="H303" i="12"/>
  <c r="D303" i="12"/>
  <c r="B1103" i="12" l="1"/>
  <c r="D1094" i="12"/>
  <c r="E1094" i="12" s="1"/>
  <c r="D1098" i="12"/>
  <c r="E1098" i="12" s="1"/>
  <c r="B1095" i="12"/>
  <c r="D1095" i="12"/>
  <c r="E1095" i="12" s="1"/>
  <c r="B1091" i="12"/>
  <c r="D1091" i="12"/>
  <c r="E1091" i="12" s="1"/>
  <c r="D1102" i="12"/>
  <c r="E1102" i="12" s="1"/>
  <c r="B1093" i="12"/>
  <c r="D1093" i="12"/>
  <c r="E1093" i="12" s="1"/>
  <c r="B1101" i="12"/>
  <c r="D1101" i="12"/>
  <c r="E1101" i="12" s="1"/>
  <c r="D1099" i="12"/>
  <c r="E1099" i="12" s="1"/>
  <c r="D1100" i="12"/>
  <c r="E1100" i="12" s="1"/>
  <c r="B322" i="12"/>
  <c r="D322" i="12" s="1"/>
  <c r="D1097" i="12"/>
  <c r="E1097" i="12" s="1"/>
  <c r="D1090" i="12"/>
  <c r="E1090" i="12" s="1"/>
  <c r="B331" i="12"/>
  <c r="B332" i="12"/>
  <c r="B333" i="12"/>
  <c r="B334" i="12"/>
  <c r="B335" i="12"/>
  <c r="B336" i="12"/>
  <c r="B337" i="12"/>
  <c r="B338" i="12"/>
  <c r="B339" i="12"/>
  <c r="B340" i="12"/>
  <c r="B341" i="12"/>
  <c r="B342" i="12"/>
  <c r="B343" i="12"/>
  <c r="B344" i="12"/>
  <c r="B345" i="12"/>
  <c r="B346" i="12"/>
  <c r="B347" i="12"/>
  <c r="B348" i="12"/>
  <c r="B349" i="12"/>
  <c r="B350" i="12"/>
  <c r="B351" i="12"/>
  <c r="B352" i="12"/>
  <c r="B353" i="12"/>
  <c r="B354" i="12"/>
  <c r="B355" i="12"/>
  <c r="B356" i="12"/>
  <c r="B357" i="12"/>
  <c r="B358" i="12"/>
  <c r="B359" i="12"/>
  <c r="B360" i="12"/>
  <c r="B361" i="12"/>
  <c r="B362" i="12"/>
  <c r="B363" i="12"/>
  <c r="B364" i="12"/>
  <c r="B365" i="12"/>
  <c r="B366" i="12"/>
  <c r="B367" i="12"/>
  <c r="B368" i="12"/>
  <c r="B369" i="12"/>
  <c r="B370" i="12"/>
  <c r="B371" i="12"/>
  <c r="B372" i="12"/>
  <c r="B373" i="12"/>
  <c r="B374" i="12"/>
  <c r="B375" i="12"/>
  <c r="B376" i="12"/>
  <c r="B377" i="12"/>
  <c r="B378" i="12"/>
  <c r="B379" i="12"/>
  <c r="B380" i="12"/>
  <c r="D330" i="12"/>
  <c r="E330" i="12" s="1"/>
  <c r="D331" i="12"/>
  <c r="E331" i="12" s="1"/>
  <c r="D332" i="12"/>
  <c r="E332" i="12" s="1"/>
  <c r="D333" i="12"/>
  <c r="E333" i="12" s="1"/>
  <c r="D334" i="12"/>
  <c r="E334" i="12" s="1"/>
  <c r="D335" i="12"/>
  <c r="E335" i="12" s="1"/>
  <c r="D336" i="12"/>
  <c r="E336" i="12" s="1"/>
  <c r="D337" i="12"/>
  <c r="E337" i="12" s="1"/>
  <c r="D338" i="12"/>
  <c r="E338" i="12" s="1"/>
  <c r="D339" i="12"/>
  <c r="E339" i="12" s="1"/>
  <c r="D340" i="12"/>
  <c r="E340" i="12" s="1"/>
  <c r="D341" i="12"/>
  <c r="E341" i="12" s="1"/>
  <c r="D342" i="12"/>
  <c r="E342" i="12" s="1"/>
  <c r="D343" i="12"/>
  <c r="E343" i="12" s="1"/>
  <c r="D344" i="12"/>
  <c r="E344" i="12" s="1"/>
  <c r="D345" i="12"/>
  <c r="E345" i="12" s="1"/>
  <c r="D346" i="12"/>
  <c r="E346" i="12" s="1"/>
  <c r="D347" i="12"/>
  <c r="E347" i="12" s="1"/>
  <c r="D348" i="12"/>
  <c r="E348" i="12" s="1"/>
  <c r="D349" i="12"/>
  <c r="E349" i="12" s="1"/>
  <c r="D350" i="12"/>
  <c r="E350" i="12" s="1"/>
  <c r="D351" i="12"/>
  <c r="E351" i="12" s="1"/>
  <c r="D352" i="12"/>
  <c r="E352" i="12" s="1"/>
  <c r="D353" i="12"/>
  <c r="E353" i="12" s="1"/>
  <c r="D354" i="12"/>
  <c r="E354" i="12" s="1"/>
  <c r="D355" i="12"/>
  <c r="E355" i="12" s="1"/>
  <c r="D356" i="12"/>
  <c r="E356" i="12" s="1"/>
  <c r="D357" i="12"/>
  <c r="E357" i="12" s="1"/>
  <c r="D358" i="12"/>
  <c r="E358" i="12" s="1"/>
  <c r="D359" i="12"/>
  <c r="E359" i="12" s="1"/>
  <c r="D360" i="12"/>
  <c r="E360" i="12" s="1"/>
  <c r="D361" i="12"/>
  <c r="E361" i="12" s="1"/>
  <c r="D362" i="12"/>
  <c r="E362" i="12" s="1"/>
  <c r="D363" i="12"/>
  <c r="E363" i="12" s="1"/>
  <c r="D364" i="12"/>
  <c r="E364" i="12" s="1"/>
  <c r="D365" i="12"/>
  <c r="E365" i="12" s="1"/>
  <c r="D366" i="12"/>
  <c r="E366" i="12" s="1"/>
  <c r="D367" i="12"/>
  <c r="E367" i="12" s="1"/>
  <c r="D368" i="12"/>
  <c r="E368" i="12" s="1"/>
  <c r="D369" i="12"/>
  <c r="E369" i="12" s="1"/>
  <c r="D370" i="12"/>
  <c r="E370" i="12" s="1"/>
  <c r="D371" i="12"/>
  <c r="E371" i="12" s="1"/>
  <c r="D372" i="12"/>
  <c r="E372" i="12" s="1"/>
  <c r="D373" i="12"/>
  <c r="E373" i="12" s="1"/>
  <c r="D374" i="12"/>
  <c r="E374" i="12" s="1"/>
  <c r="D375" i="12"/>
  <c r="E375" i="12" s="1"/>
  <c r="D376" i="12"/>
  <c r="E376" i="12" s="1"/>
  <c r="D377" i="12"/>
  <c r="E377" i="12" s="1"/>
  <c r="D378" i="12"/>
  <c r="E378" i="12" s="1"/>
  <c r="D379" i="12"/>
  <c r="E379" i="12" s="1"/>
  <c r="D380" i="12"/>
  <c r="E380" i="12" s="1"/>
  <c r="D329" i="12"/>
  <c r="E329" i="12" s="1"/>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1082" i="12" l="1"/>
  <c r="C1105" i="12"/>
  <c r="C1107" i="12"/>
  <c r="C1109" i="12"/>
  <c r="C1110" i="12"/>
  <c r="C1108" i="12"/>
  <c r="C1086" i="12"/>
  <c r="C1106" i="12"/>
  <c r="C1087" i="12"/>
  <c r="C1084" i="12"/>
  <c r="C1085" i="12"/>
  <c r="C1083" i="12"/>
  <c r="C1081" i="12"/>
  <c r="C1104" i="12"/>
  <c r="C302" i="12"/>
  <c r="D302" i="12"/>
  <c r="E302" i="12"/>
  <c r="F302" i="12"/>
  <c r="G302" i="12"/>
  <c r="D556" i="12" s="1"/>
  <c r="H302" i="12"/>
  <c r="I302" i="12"/>
  <c r="J302" i="12"/>
  <c r="K302" i="12"/>
  <c r="L302" i="12"/>
  <c r="M302" i="12"/>
  <c r="N302" i="12"/>
  <c r="O302" i="12"/>
  <c r="P302" i="12"/>
  <c r="Q302" i="12"/>
  <c r="R302" i="12"/>
  <c r="S302" i="12"/>
  <c r="T302" i="12"/>
  <c r="U302" i="12"/>
  <c r="B302" i="12"/>
  <c r="A382" i="12"/>
  <c r="A383" i="12"/>
  <c r="A384" i="12"/>
  <c r="A385" i="12"/>
  <c r="A386" i="12"/>
  <c r="A387" i="12"/>
  <c r="A388" i="12"/>
  <c r="A389" i="12"/>
  <c r="A390" i="12"/>
  <c r="A391" i="12"/>
  <c r="A392" i="12"/>
  <c r="A393" i="12"/>
  <c r="A394" i="12"/>
  <c r="A395" i="12"/>
  <c r="A396" i="12"/>
  <c r="A397" i="12"/>
  <c r="A398" i="12"/>
  <c r="A399" i="12"/>
  <c r="A400" i="12"/>
  <c r="A401" i="12"/>
  <c r="A402" i="12"/>
  <c r="A403" i="12"/>
  <c r="A404" i="12"/>
  <c r="A381" i="12"/>
  <c r="A380" i="12"/>
  <c r="A362" i="12"/>
  <c r="A363" i="12"/>
  <c r="A364" i="12"/>
  <c r="A365" i="12"/>
  <c r="A366" i="12"/>
  <c r="A367" i="12"/>
  <c r="A368" i="12"/>
  <c r="A369" i="12"/>
  <c r="A370" i="12"/>
  <c r="A371" i="12"/>
  <c r="A372" i="12"/>
  <c r="A373" i="12"/>
  <c r="A374" i="12"/>
  <c r="A375" i="12"/>
  <c r="A376" i="12"/>
  <c r="A377" i="12"/>
  <c r="A378" i="12"/>
  <c r="A379" i="12"/>
  <c r="A329" i="12"/>
  <c r="A330" i="12"/>
  <c r="A331" i="12"/>
  <c r="A332" i="12"/>
  <c r="A333" i="12"/>
  <c r="A334" i="12"/>
  <c r="A335" i="12"/>
  <c r="A336" i="12"/>
  <c r="A337" i="12"/>
  <c r="A338" i="12"/>
  <c r="A339" i="12"/>
  <c r="A340" i="12"/>
  <c r="A341" i="12"/>
  <c r="A342" i="12"/>
  <c r="A343" i="12"/>
  <c r="A344" i="12"/>
  <c r="A345" i="12"/>
  <c r="A346" i="12"/>
  <c r="A347" i="12"/>
  <c r="A348" i="12"/>
  <c r="A349" i="12"/>
  <c r="A350" i="12"/>
  <c r="A351" i="12"/>
  <c r="A352" i="12"/>
  <c r="A353" i="12"/>
  <c r="A354" i="12"/>
  <c r="A355" i="12"/>
  <c r="A356" i="12"/>
  <c r="A357" i="12"/>
  <c r="A358" i="12"/>
  <c r="A359" i="12"/>
  <c r="A360" i="12"/>
  <c r="A361" i="12"/>
  <c r="B312" i="12"/>
  <c r="D312" i="12" s="1"/>
  <c r="E312" i="12" s="1"/>
  <c r="D787" i="12" l="1"/>
  <c r="D766" i="12"/>
  <c r="D768" i="12"/>
  <c r="D788" i="12"/>
  <c r="D779" i="12"/>
  <c r="D786" i="12"/>
  <c r="D767" i="12"/>
  <c r="D751" i="12"/>
  <c r="D732" i="12"/>
  <c r="D731" i="12"/>
  <c r="D733" i="12"/>
  <c r="D753" i="12"/>
  <c r="D752" i="12"/>
  <c r="D744" i="12"/>
  <c r="D697" i="12"/>
  <c r="D718" i="12"/>
  <c r="D709" i="12"/>
  <c r="D698" i="12"/>
  <c r="D717" i="12"/>
  <c r="D716" i="12"/>
  <c r="D696" i="12"/>
  <c r="D683" i="12"/>
  <c r="D681" i="12"/>
  <c r="D674" i="12"/>
  <c r="D663" i="12"/>
  <c r="D682" i="12"/>
  <c r="D661" i="12"/>
  <c r="D662" i="12"/>
  <c r="D1068" i="12"/>
  <c r="D1046" i="12"/>
  <c r="D1066" i="12"/>
  <c r="D1047" i="12"/>
  <c r="D1067" i="12"/>
  <c r="D1048" i="12"/>
  <c r="D1059" i="12"/>
  <c r="D628" i="12"/>
  <c r="D627" i="12"/>
  <c r="D646" i="12"/>
  <c r="D648" i="12"/>
  <c r="D639" i="12"/>
  <c r="D647" i="12"/>
  <c r="D626" i="12"/>
  <c r="D1031" i="12"/>
  <c r="D1024" i="12"/>
  <c r="D1012" i="12"/>
  <c r="D1032" i="12"/>
  <c r="D1013" i="12"/>
  <c r="D1011" i="12"/>
  <c r="D1033" i="12"/>
  <c r="D612" i="12"/>
  <c r="D604" i="12"/>
  <c r="D592" i="12"/>
  <c r="D611" i="12"/>
  <c r="D613" i="12"/>
  <c r="D591" i="12"/>
  <c r="D593" i="12"/>
  <c r="D977" i="12"/>
  <c r="D997" i="12"/>
  <c r="D996" i="12"/>
  <c r="D976" i="12"/>
  <c r="D998" i="12"/>
  <c r="D978" i="12"/>
  <c r="D989" i="12"/>
  <c r="D954" i="12"/>
  <c r="D963" i="12"/>
  <c r="D942" i="12"/>
  <c r="D962" i="12"/>
  <c r="D961" i="12"/>
  <c r="D941" i="12"/>
  <c r="D943" i="12"/>
  <c r="D837" i="12"/>
  <c r="D849" i="12"/>
  <c r="D836" i="12"/>
  <c r="D838" i="12"/>
  <c r="D856" i="12"/>
  <c r="D858" i="12"/>
  <c r="D857" i="12"/>
  <c r="D823" i="12"/>
  <c r="D803" i="12"/>
  <c r="D814" i="12"/>
  <c r="D801" i="12"/>
  <c r="D821" i="12"/>
  <c r="D802" i="12"/>
  <c r="D822" i="12"/>
  <c r="D906" i="12"/>
  <c r="D919" i="12"/>
  <c r="D907" i="12"/>
  <c r="D927" i="12"/>
  <c r="D908" i="12"/>
  <c r="D926" i="12"/>
  <c r="D928" i="12"/>
  <c r="D872" i="12"/>
  <c r="D891" i="12"/>
  <c r="D873" i="12"/>
  <c r="D892" i="12"/>
  <c r="D884" i="12"/>
  <c r="D871" i="12"/>
  <c r="D893" i="12"/>
  <c r="D536" i="12"/>
  <c r="D537" i="12"/>
  <c r="D533" i="12"/>
  <c r="D531" i="12"/>
  <c r="D522" i="12"/>
  <c r="D543" i="12"/>
  <c r="D523" i="12"/>
  <c r="D527" i="12"/>
  <c r="D542" i="12"/>
  <c r="D541" i="12"/>
  <c r="D532" i="12"/>
  <c r="D534" i="12"/>
  <c r="D521" i="12"/>
  <c r="D547" i="12"/>
  <c r="D548" i="12"/>
  <c r="D538" i="12"/>
  <c r="D546" i="12"/>
  <c r="D478" i="12"/>
  <c r="D472" i="12"/>
  <c r="D468" i="12"/>
  <c r="D463" i="12"/>
  <c r="D477" i="12"/>
  <c r="D471" i="12"/>
  <c r="D473" i="12"/>
  <c r="D464" i="12"/>
  <c r="D476" i="12"/>
  <c r="D442" i="12"/>
  <c r="D443" i="12"/>
  <c r="D433" i="12"/>
  <c r="D429" i="12"/>
  <c r="D437" i="12"/>
  <c r="D436" i="12"/>
  <c r="D441" i="12"/>
  <c r="D438" i="12"/>
  <c r="D428" i="12"/>
  <c r="D401" i="12"/>
  <c r="E401" i="12" s="1"/>
  <c r="D402" i="12"/>
  <c r="E402" i="12" s="1"/>
  <c r="D407" i="12"/>
  <c r="E407" i="12" s="1"/>
  <c r="D403" i="12"/>
  <c r="E403" i="12" s="1"/>
  <c r="D406" i="12"/>
  <c r="E406" i="12" s="1"/>
  <c r="D394" i="12"/>
  <c r="E394" i="12" s="1"/>
  <c r="D408" i="12"/>
  <c r="E408" i="12" s="1"/>
  <c r="D511" i="12"/>
  <c r="D508" i="12"/>
  <c r="D499" i="12"/>
  <c r="D503" i="12"/>
  <c r="D507" i="12"/>
  <c r="D506" i="12"/>
  <c r="D512" i="12"/>
  <c r="D513" i="12"/>
  <c r="D498" i="12"/>
  <c r="B1085" i="12"/>
  <c r="D1085" i="12"/>
  <c r="E1085" i="12" s="1"/>
  <c r="D1109" i="12"/>
  <c r="E1109" i="12" s="1"/>
  <c r="B1109" i="12"/>
  <c r="B1104" i="12"/>
  <c r="D1104" i="12"/>
  <c r="E1104" i="12" s="1"/>
  <c r="D1086" i="12"/>
  <c r="E1086" i="12" s="1"/>
  <c r="B1086" i="12"/>
  <c r="D1107" i="12"/>
  <c r="E1107" i="12" s="1"/>
  <c r="B1107" i="12"/>
  <c r="D1106" i="12"/>
  <c r="E1106" i="12" s="1"/>
  <c r="B1106" i="12"/>
  <c r="D1084" i="12"/>
  <c r="E1084" i="12" s="1"/>
  <c r="B1084" i="12"/>
  <c r="D1110" i="12"/>
  <c r="E1110" i="12" s="1"/>
  <c r="B1110" i="12"/>
  <c r="D1082" i="12"/>
  <c r="E1082" i="12" s="1"/>
  <c r="B1082" i="12"/>
  <c r="D1081" i="12"/>
  <c r="C1088" i="12" s="1"/>
  <c r="D1088" i="12" s="1"/>
  <c r="B1081" i="12"/>
  <c r="B1108" i="12"/>
  <c r="D1108" i="12"/>
  <c r="E1108" i="12" s="1"/>
  <c r="D1087" i="12"/>
  <c r="E1087" i="12" s="1"/>
  <c r="B1087" i="12"/>
  <c r="D1083" i="12"/>
  <c r="E1083" i="12" s="1"/>
  <c r="B1083" i="12"/>
  <c r="D1105" i="12"/>
  <c r="E1105" i="12" s="1"/>
  <c r="B1105" i="12"/>
  <c r="D398" i="12"/>
  <c r="E398" i="12" s="1"/>
  <c r="D391" i="12"/>
  <c r="E391" i="12" s="1"/>
  <c r="D386" i="12"/>
  <c r="E386" i="12" s="1"/>
  <c r="D387" i="12"/>
  <c r="E387" i="12" s="1"/>
  <c r="D396" i="12"/>
  <c r="E396" i="12" s="1"/>
  <c r="D392" i="12"/>
  <c r="E392" i="12" s="1"/>
  <c r="D382" i="12"/>
  <c r="E382" i="12" s="1"/>
  <c r="D383" i="12"/>
  <c r="E383" i="12" s="1"/>
  <c r="D397" i="12"/>
  <c r="E397" i="12" s="1"/>
  <c r="D486" i="12"/>
  <c r="D496" i="12"/>
  <c r="D487" i="12"/>
  <c r="D492" i="12"/>
  <c r="D497" i="12"/>
  <c r="D502" i="12"/>
  <c r="D491" i="12"/>
  <c r="D488" i="12"/>
  <c r="D501" i="12"/>
  <c r="D416" i="12"/>
  <c r="D427" i="12"/>
  <c r="D417" i="12"/>
  <c r="D432" i="12"/>
  <c r="D426" i="12"/>
  <c r="D431" i="12"/>
  <c r="D422" i="12"/>
  <c r="D418" i="12"/>
  <c r="D421" i="12"/>
  <c r="D461" i="12"/>
  <c r="D462" i="12"/>
  <c r="D456" i="12"/>
  <c r="D467" i="12"/>
  <c r="D466" i="12"/>
  <c r="D451" i="12"/>
  <c r="D453" i="12"/>
  <c r="D457" i="12"/>
  <c r="D452" i="12"/>
  <c r="D404" i="12"/>
  <c r="D393" i="12"/>
  <c r="A327" i="12"/>
  <c r="A323" i="12"/>
  <c r="A324" i="12"/>
  <c r="A325" i="12"/>
  <c r="A326" i="12"/>
  <c r="A328" i="12"/>
  <c r="A322" i="12"/>
  <c r="C1089" i="12" l="1"/>
  <c r="B1088" i="12"/>
  <c r="E1081" i="12"/>
  <c r="E404" i="12"/>
  <c r="E393" i="12"/>
  <c r="E482" i="12"/>
  <c r="E448" i="12"/>
  <c r="E452" i="12"/>
  <c r="E460" i="12"/>
  <c r="E457" i="12"/>
  <c r="E470" i="12"/>
  <c r="E459" i="12"/>
  <c r="E483" i="12"/>
  <c r="E466" i="12"/>
  <c r="E462" i="12"/>
  <c r="E476" i="12"/>
  <c r="E484" i="12"/>
  <c r="E477" i="12"/>
  <c r="E471" i="12"/>
  <c r="E467" i="12"/>
  <c r="E469" i="12"/>
  <c r="E468" i="12"/>
  <c r="E481" i="12"/>
  <c r="E520" i="12"/>
  <c r="E450" i="12"/>
  <c r="E449" i="12"/>
  <c r="E479" i="12"/>
  <c r="E455" i="12"/>
  <c r="E480" i="12"/>
  <c r="E485" i="12"/>
  <c r="E465" i="12"/>
  <c r="E453" i="12"/>
  <c r="E472" i="12"/>
  <c r="E461" i="12"/>
  <c r="E473" i="12"/>
  <c r="E456" i="12"/>
  <c r="E464" i="12"/>
  <c r="E475" i="12"/>
  <c r="E478" i="12"/>
  <c r="B1089" i="12" l="1"/>
  <c r="D1089" i="12"/>
  <c r="E530" i="12"/>
  <c r="E548" i="12"/>
  <c r="E542" i="12"/>
  <c r="E549" i="12"/>
  <c r="E537" i="12"/>
  <c r="E536" i="12"/>
  <c r="E522" i="12"/>
  <c r="E532" i="12"/>
  <c r="D588" i="12"/>
  <c r="E518" i="12"/>
  <c r="E547" i="12"/>
  <c r="E529" i="12"/>
  <c r="E552" i="12"/>
  <c r="E525" i="12"/>
  <c r="D589" i="12"/>
  <c r="E519" i="12"/>
  <c r="E535" i="12"/>
  <c r="E555" i="12"/>
  <c r="E554" i="12"/>
  <c r="E463" i="12"/>
  <c r="E531" i="12"/>
  <c r="E523" i="12"/>
  <c r="E553" i="12"/>
  <c r="E526" i="12"/>
  <c r="E551" i="12"/>
  <c r="E540" i="12"/>
  <c r="E539" i="12"/>
  <c r="E545" i="12"/>
  <c r="E541" i="12"/>
  <c r="E534" i="12"/>
  <c r="E543" i="12"/>
  <c r="E550" i="12"/>
  <c r="E538" i="12"/>
  <c r="E546" i="12"/>
  <c r="E527" i="12"/>
  <c r="E474" i="12"/>
  <c r="E605" i="12" l="1"/>
  <c r="E609" i="12"/>
  <c r="E612" i="12"/>
  <c r="E620" i="12"/>
  <c r="E623" i="12"/>
  <c r="E598" i="12"/>
  <c r="E606" i="12"/>
  <c r="E533" i="12"/>
  <c r="E544" i="12"/>
  <c r="E618" i="12"/>
  <c r="E622" i="12"/>
  <c r="E588" i="12"/>
  <c r="E614" i="12"/>
  <c r="E589" i="12"/>
  <c r="E617" i="12"/>
  <c r="E619" i="12"/>
  <c r="E603" i="12"/>
  <c r="E616" i="12"/>
  <c r="E596" i="12"/>
  <c r="E604" i="12"/>
  <c r="E615" i="12"/>
  <c r="E592" i="12"/>
  <c r="E601" i="12"/>
  <c r="E621" i="12"/>
  <c r="E595" i="12"/>
  <c r="E624" i="12"/>
  <c r="E610" i="12"/>
  <c r="E611" i="12"/>
  <c r="E607" i="12"/>
  <c r="E608" i="12"/>
  <c r="E600" i="12"/>
  <c r="E594" i="12"/>
  <c r="E591" i="12"/>
  <c r="E599" i="12"/>
  <c r="A312" i="12"/>
  <c r="A314" i="12"/>
  <c r="A315" i="12"/>
  <c r="A316" i="12"/>
  <c r="A317" i="12"/>
  <c r="A318" i="12"/>
  <c r="A319" i="12"/>
  <c r="A313" i="12"/>
  <c r="A311" i="12"/>
  <c r="E685" i="12" l="1"/>
  <c r="E667" i="12"/>
  <c r="E677" i="12"/>
  <c r="E670" i="12"/>
  <c r="E672" i="12"/>
  <c r="E691" i="12"/>
  <c r="E692" i="12"/>
  <c r="E690" i="12"/>
  <c r="E661" i="12"/>
  <c r="E684" i="12"/>
  <c r="E676" i="12"/>
  <c r="E668" i="12"/>
  <c r="E687" i="12"/>
  <c r="E679" i="12"/>
  <c r="E681" i="12"/>
  <c r="E693" i="12"/>
  <c r="E658" i="12"/>
  <c r="E602" i="12"/>
  <c r="E678" i="12"/>
  <c r="E657" i="12"/>
  <c r="E689" i="12"/>
  <c r="E613" i="12"/>
  <c r="E673" i="12"/>
  <c r="E680" i="12"/>
  <c r="E688" i="12"/>
  <c r="E660" i="12"/>
  <c r="E686" i="12"/>
  <c r="E663" i="12"/>
  <c r="E669" i="12"/>
  <c r="E664" i="12"/>
  <c r="E665" i="12"/>
  <c r="E683" i="12"/>
  <c r="E675" i="12"/>
  <c r="E674" i="12"/>
  <c r="C311" i="12"/>
  <c r="E750" i="12" l="1"/>
  <c r="E734" i="12"/>
  <c r="E739" i="12"/>
  <c r="E743" i="12"/>
  <c r="E728" i="12"/>
  <c r="E746" i="12"/>
  <c r="E742" i="12"/>
  <c r="E671" i="12"/>
  <c r="E682" i="12"/>
  <c r="E740" i="12"/>
  <c r="E759" i="12"/>
  <c r="E747" i="12"/>
  <c r="E753" i="12"/>
  <c r="E730" i="12"/>
  <c r="E799" i="12"/>
  <c r="E727" i="12"/>
  <c r="E760" i="12"/>
  <c r="E737" i="12"/>
  <c r="E761" i="12"/>
  <c r="E744" i="12"/>
  <c r="E763" i="12"/>
  <c r="E745" i="12"/>
  <c r="E751" i="12"/>
  <c r="E749" i="12"/>
  <c r="E738" i="12"/>
  <c r="E733" i="12"/>
  <c r="E754" i="12"/>
  <c r="E756" i="12"/>
  <c r="E731" i="12"/>
  <c r="E735" i="12"/>
  <c r="E758" i="12"/>
  <c r="E748" i="12"/>
  <c r="E757" i="12"/>
  <c r="E762" i="12"/>
  <c r="E755" i="12"/>
  <c r="B311" i="12"/>
  <c r="D311" i="12" s="1"/>
  <c r="E311" i="12" s="1"/>
  <c r="D4" i="12"/>
  <c r="D5" i="12"/>
  <c r="D6" i="12"/>
  <c r="D7" i="12"/>
  <c r="D3" i="12"/>
  <c r="C20" i="11" l="1"/>
  <c r="C61" i="12" s="1"/>
  <c r="E20" i="11"/>
  <c r="AU6" i="12" s="1"/>
  <c r="F20" i="11"/>
  <c r="AU7" i="12" s="1"/>
  <c r="D20" i="11"/>
  <c r="D61" i="12" s="1"/>
  <c r="E808" i="12"/>
  <c r="E830" i="12"/>
  <c r="E797" i="12"/>
  <c r="E820" i="12"/>
  <c r="E831" i="12"/>
  <c r="E752" i="12"/>
  <c r="E832" i="12"/>
  <c r="E816" i="12"/>
  <c r="E834" i="12"/>
  <c r="E801" i="12"/>
  <c r="E809" i="12"/>
  <c r="E828" i="12"/>
  <c r="E741" i="12"/>
  <c r="E805" i="12"/>
  <c r="E829" i="12"/>
  <c r="E817" i="12"/>
  <c r="E826" i="12"/>
  <c r="E822" i="12"/>
  <c r="E814" i="12"/>
  <c r="E827" i="12"/>
  <c r="E825" i="12"/>
  <c r="E804" i="12"/>
  <c r="E815" i="12"/>
  <c r="E818" i="12"/>
  <c r="E806" i="12"/>
  <c r="E802" i="12"/>
  <c r="E811" i="12"/>
  <c r="E833" i="12"/>
  <c r="E796" i="12"/>
  <c r="E810" i="12"/>
  <c r="E819" i="12"/>
  <c r="E824" i="12"/>
  <c r="E813" i="12"/>
  <c r="E821" i="12"/>
  <c r="D381" i="12"/>
  <c r="D384" i="12"/>
  <c r="D388" i="12"/>
  <c r="I61" i="12"/>
  <c r="AU23" i="12"/>
  <c r="AU16" i="12"/>
  <c r="AU18" i="12"/>
  <c r="H61" i="12"/>
  <c r="AU22" i="12"/>
  <c r="AU21" i="12"/>
  <c r="AU15" i="12"/>
  <c r="G61" i="12"/>
  <c r="AU20" i="12"/>
  <c r="AU19" i="12"/>
  <c r="AU17" i="12"/>
  <c r="AU13" i="12"/>
  <c r="AU14" i="12"/>
  <c r="AU12" i="12"/>
  <c r="AU11" i="12"/>
  <c r="AU10" i="12"/>
  <c r="E61" i="12" l="1"/>
  <c r="AU5" i="12"/>
  <c r="F61" i="12"/>
  <c r="E416" i="12"/>
  <c r="E381" i="12"/>
  <c r="E867" i="12"/>
  <c r="E884" i="12"/>
  <c r="E895" i="12"/>
  <c r="E878" i="12"/>
  <c r="E900" i="12"/>
  <c r="E887" i="12"/>
  <c r="E890" i="12"/>
  <c r="E902" i="12"/>
  <c r="E873" i="12"/>
  <c r="E886" i="12"/>
  <c r="E870" i="12"/>
  <c r="E889" i="12"/>
  <c r="E879" i="12"/>
  <c r="E897" i="12"/>
  <c r="E882" i="12"/>
  <c r="E880" i="12"/>
  <c r="E894" i="12"/>
  <c r="E898" i="12"/>
  <c r="E903" i="12"/>
  <c r="E868" i="12"/>
  <c r="E384" i="12"/>
  <c r="E891" i="12"/>
  <c r="E893" i="12"/>
  <c r="E871" i="12"/>
  <c r="E896" i="12"/>
  <c r="E874" i="12"/>
  <c r="E885" i="12"/>
  <c r="E899" i="12"/>
  <c r="E823" i="12"/>
  <c r="E388" i="12"/>
  <c r="E888" i="12"/>
  <c r="E875" i="12"/>
  <c r="E883" i="12"/>
  <c r="E812" i="12"/>
  <c r="E901" i="12"/>
  <c r="E877" i="12"/>
  <c r="D324" i="12"/>
  <c r="E324" i="12" s="1"/>
  <c r="D328" i="12"/>
  <c r="E328" i="12" s="1"/>
  <c r="D327" i="12"/>
  <c r="E327" i="12" s="1"/>
  <c r="E1010" i="12" l="1"/>
  <c r="E940" i="12"/>
  <c r="E443" i="12"/>
  <c r="E438" i="12"/>
  <c r="E427" i="12"/>
  <c r="E441" i="12"/>
  <c r="E442" i="12"/>
  <c r="E439" i="12"/>
  <c r="E1015" i="12"/>
  <c r="E945" i="12"/>
  <c r="E1025" i="12"/>
  <c r="E955" i="12"/>
  <c r="E454" i="12"/>
  <c r="E1022" i="12"/>
  <c r="E952" i="12"/>
  <c r="E1013" i="12"/>
  <c r="E943" i="12"/>
  <c r="E1035" i="12"/>
  <c r="E965" i="12"/>
  <c r="E881" i="12"/>
  <c r="E1031" i="12"/>
  <c r="E961" i="12"/>
  <c r="E419" i="12"/>
  <c r="E420" i="12"/>
  <c r="E432" i="12"/>
  <c r="E447" i="12"/>
  <c r="E440" i="12"/>
  <c r="E1034" i="12"/>
  <c r="E964" i="12"/>
  <c r="E1020" i="12"/>
  <c r="E950" i="12"/>
  <c r="E433" i="12"/>
  <c r="E445" i="12"/>
  <c r="E1028" i="12"/>
  <c r="E958" i="12"/>
  <c r="E1014" i="12"/>
  <c r="E944" i="12"/>
  <c r="E937" i="12"/>
  <c r="E1037" i="12"/>
  <c r="E967" i="12"/>
  <c r="E1042" i="12"/>
  <c r="E972" i="12"/>
  <c r="E1024" i="12"/>
  <c r="E954" i="12"/>
  <c r="E892" i="12"/>
  <c r="E1026" i="12"/>
  <c r="E956" i="12"/>
  <c r="E431" i="12"/>
  <c r="E434" i="12"/>
  <c r="E444" i="12"/>
  <c r="E417" i="12"/>
  <c r="E1033" i="12"/>
  <c r="E963" i="12"/>
  <c r="E1023" i="12"/>
  <c r="E953" i="12"/>
  <c r="E418" i="12"/>
  <c r="E423" i="12"/>
  <c r="E446" i="12"/>
  <c r="E1017" i="12"/>
  <c r="E947" i="12"/>
  <c r="E458" i="12"/>
  <c r="E1036" i="12"/>
  <c r="E966" i="12"/>
  <c r="E1043" i="12"/>
  <c r="E973" i="12"/>
  <c r="E1019" i="12"/>
  <c r="E949" i="12"/>
  <c r="E1030" i="12"/>
  <c r="E960" i="12"/>
  <c r="E936" i="12"/>
  <c r="E426" i="12"/>
  <c r="E428" i="12"/>
  <c r="E1039" i="12"/>
  <c r="E969" i="12"/>
  <c r="E430" i="12"/>
  <c r="E421" i="12"/>
  <c r="E435" i="12"/>
  <c r="E424" i="12"/>
  <c r="E436" i="12"/>
  <c r="E1040" i="12"/>
  <c r="E970" i="12"/>
  <c r="E429" i="12"/>
  <c r="E1018" i="12"/>
  <c r="E948" i="12"/>
  <c r="E422" i="12"/>
  <c r="E425" i="12"/>
  <c r="E437" i="12"/>
  <c r="E1041" i="12"/>
  <c r="E971" i="12"/>
  <c r="E1011" i="12"/>
  <c r="E941" i="12"/>
  <c r="E1038" i="12"/>
  <c r="E968" i="12"/>
  <c r="E1029" i="12"/>
  <c r="E959" i="12"/>
  <c r="E1027" i="12"/>
  <c r="E957" i="12"/>
  <c r="E451" i="12"/>
  <c r="D326" i="12"/>
  <c r="E326" i="12" s="1"/>
  <c r="D325" i="12"/>
  <c r="E325" i="12" s="1"/>
  <c r="D323" i="12"/>
  <c r="E323" i="12" s="1"/>
  <c r="AU8" i="12"/>
  <c r="AU9" i="12"/>
  <c r="E486" i="12" l="1"/>
  <c r="E1076" i="12"/>
  <c r="E1006" i="12"/>
  <c r="D584" i="12"/>
  <c r="E514" i="12"/>
  <c r="D573" i="12"/>
  <c r="E503" i="12"/>
  <c r="D560" i="12"/>
  <c r="E490" i="12"/>
  <c r="D581" i="12"/>
  <c r="E511" i="12"/>
  <c r="D575" i="12"/>
  <c r="E505" i="12"/>
  <c r="D582" i="12"/>
  <c r="E512" i="12"/>
  <c r="D563" i="12"/>
  <c r="E493" i="12"/>
  <c r="D574" i="12"/>
  <c r="E504" i="12"/>
  <c r="D559" i="12"/>
  <c r="E489" i="12"/>
  <c r="E524" i="12"/>
  <c r="D567" i="12"/>
  <c r="E497" i="12"/>
  <c r="D572" i="12"/>
  <c r="E502" i="12"/>
  <c r="D586" i="12"/>
  <c r="E516" i="12"/>
  <c r="D569" i="12"/>
  <c r="E499" i="12"/>
  <c r="D562" i="12"/>
  <c r="E492" i="12"/>
  <c r="D585" i="12"/>
  <c r="E515" i="12"/>
  <c r="D590" i="12"/>
  <c r="E521" i="12"/>
  <c r="D571" i="12"/>
  <c r="E501" i="12"/>
  <c r="E1077" i="12"/>
  <c r="E1007" i="12"/>
  <c r="D578" i="12"/>
  <c r="E508" i="12"/>
  <c r="D558" i="12"/>
  <c r="E488" i="12"/>
  <c r="D576" i="12"/>
  <c r="E506" i="12"/>
  <c r="D568" i="12"/>
  <c r="E498" i="12"/>
  <c r="D580" i="12"/>
  <c r="E510" i="12"/>
  <c r="E1021" i="12"/>
  <c r="E951" i="12"/>
  <c r="D583" i="12"/>
  <c r="E513" i="12"/>
  <c r="D570" i="12"/>
  <c r="E500" i="12"/>
  <c r="D577" i="12"/>
  <c r="E507" i="12"/>
  <c r="D557" i="12"/>
  <c r="E487" i="12"/>
  <c r="D561" i="12"/>
  <c r="E491" i="12"/>
  <c r="E556" i="12"/>
  <c r="D565" i="12"/>
  <c r="E495" i="12"/>
  <c r="D564" i="12"/>
  <c r="E494" i="12"/>
  <c r="D566" i="12"/>
  <c r="E496" i="12"/>
  <c r="E528" i="12"/>
  <c r="E1032" i="12"/>
  <c r="E962" i="12"/>
  <c r="D587" i="12"/>
  <c r="E517" i="12"/>
  <c r="D579" i="12"/>
  <c r="E509" i="12"/>
  <c r="AS8" i="12"/>
  <c r="AS21" i="12"/>
  <c r="AS23" i="12"/>
  <c r="AS15" i="12"/>
  <c r="AS6" i="12"/>
  <c r="AS14" i="12"/>
  <c r="AS5" i="12"/>
  <c r="AS16" i="12"/>
  <c r="AS13" i="12"/>
  <c r="AS11" i="12"/>
  <c r="AS20" i="12"/>
  <c r="AS24" i="12"/>
  <c r="AS10" i="12"/>
  <c r="AS18" i="12"/>
  <c r="AS9" i="12"/>
  <c r="AS12" i="12"/>
  <c r="AS19" i="12"/>
  <c r="AS7" i="12"/>
  <c r="AS17" i="12"/>
  <c r="AS22" i="12"/>
  <c r="E581" i="12" l="1"/>
  <c r="E567" i="12"/>
  <c r="E559" i="12"/>
  <c r="E560" i="12"/>
  <c r="E557" i="12"/>
  <c r="E566" i="12"/>
  <c r="E562" i="12"/>
  <c r="E597" i="12"/>
  <c r="E570" i="12"/>
  <c r="E583" i="12"/>
  <c r="E569" i="12"/>
  <c r="E574" i="12"/>
  <c r="E573" i="12"/>
  <c r="E576" i="12"/>
  <c r="E578" i="12"/>
  <c r="E590" i="12"/>
  <c r="E593" i="12"/>
  <c r="E564" i="12"/>
  <c r="E587" i="12"/>
  <c r="E563" i="12"/>
  <c r="E584" i="12"/>
  <c r="E575" i="12"/>
  <c r="E577" i="12"/>
  <c r="E579" i="12"/>
  <c r="E625" i="12"/>
  <c r="E694" i="12"/>
  <c r="E586" i="12"/>
  <c r="E568" i="12"/>
  <c r="E585" i="12"/>
  <c r="E558" i="12"/>
  <c r="E565" i="12"/>
  <c r="E561" i="12"/>
  <c r="E580" i="12"/>
  <c r="E571" i="12"/>
  <c r="E572" i="12"/>
  <c r="E582" i="12"/>
  <c r="AU4" i="12"/>
  <c r="AU37" i="12" s="1"/>
  <c r="AS4" i="12"/>
  <c r="E634" i="12" l="1"/>
  <c r="E627" i="12"/>
  <c r="E662" i="12"/>
  <c r="E629" i="12"/>
  <c r="E643" i="12"/>
  <c r="E641" i="12"/>
  <c r="E637" i="12"/>
  <c r="E648" i="12"/>
  <c r="E654" i="12"/>
  <c r="E659" i="12"/>
  <c r="E647" i="12"/>
  <c r="E639" i="12"/>
  <c r="E628" i="12"/>
  <c r="E635" i="12"/>
  <c r="E638" i="12"/>
  <c r="E644" i="12"/>
  <c r="E655" i="12"/>
  <c r="E626" i="12"/>
  <c r="E652" i="12"/>
  <c r="E695" i="12"/>
  <c r="E645" i="12"/>
  <c r="E666" i="12"/>
  <c r="E636" i="12"/>
  <c r="E651" i="12"/>
  <c r="E653" i="12"/>
  <c r="E632" i="12"/>
  <c r="E633" i="12"/>
  <c r="E646" i="12"/>
  <c r="E640" i="12"/>
  <c r="E649" i="12"/>
  <c r="E630" i="12"/>
  <c r="E656" i="12"/>
  <c r="E642" i="12"/>
  <c r="E631" i="12"/>
  <c r="E650" i="12"/>
  <c r="AS37" i="12"/>
  <c r="E80" i="11"/>
  <c r="E710" i="12" l="1"/>
  <c r="E714" i="12"/>
  <c r="E699" i="12"/>
  <c r="E736" i="12"/>
  <c r="E696" i="12"/>
  <c r="E720" i="12"/>
  <c r="E701" i="12"/>
  <c r="E712" i="12"/>
  <c r="E724" i="12"/>
  <c r="E732" i="12"/>
  <c r="E711" i="12"/>
  <c r="E713" i="12"/>
  <c r="E708" i="12"/>
  <c r="E719" i="12"/>
  <c r="E717" i="12"/>
  <c r="E703" i="12"/>
  <c r="E702" i="12"/>
  <c r="E764" i="12"/>
  <c r="E718" i="12"/>
  <c r="E697" i="12"/>
  <c r="E709" i="12"/>
  <c r="E725" i="12"/>
  <c r="E729" i="12"/>
  <c r="E798" i="12"/>
  <c r="E726" i="12"/>
  <c r="E705" i="12"/>
  <c r="E721" i="12"/>
  <c r="E706" i="12"/>
  <c r="E716" i="12"/>
  <c r="E715" i="12"/>
  <c r="E700" i="12"/>
  <c r="E723" i="12"/>
  <c r="E722" i="12"/>
  <c r="E698" i="12"/>
  <c r="E707" i="12"/>
  <c r="E704" i="12"/>
  <c r="G80" i="11"/>
  <c r="C26" i="10"/>
  <c r="E765" i="12" l="1"/>
  <c r="E785" i="12"/>
  <c r="E803" i="12"/>
  <c r="E807" i="12"/>
  <c r="E782" i="12"/>
  <c r="E776" i="12"/>
  <c r="E775" i="12"/>
  <c r="E784" i="12"/>
  <c r="E771" i="12"/>
  <c r="E786" i="12"/>
  <c r="E793" i="12"/>
  <c r="E768" i="12"/>
  <c r="E769" i="12"/>
  <c r="E835" i="12"/>
  <c r="E780" i="12"/>
  <c r="E772" i="12"/>
  <c r="E790" i="12"/>
  <c r="E789" i="12"/>
  <c r="E767" i="12"/>
  <c r="E791" i="12"/>
  <c r="E766" i="12"/>
  <c r="E788" i="12"/>
  <c r="E781" i="12"/>
  <c r="E783" i="12"/>
  <c r="E800" i="12"/>
  <c r="E778" i="12"/>
  <c r="E792" i="12"/>
  <c r="E774" i="12"/>
  <c r="E795" i="12"/>
  <c r="E773" i="12"/>
  <c r="E794" i="12"/>
  <c r="D28" i="10"/>
  <c r="D30" i="10"/>
  <c r="E787" i="12"/>
  <c r="E777" i="12"/>
  <c r="E770" i="12"/>
  <c r="E779" i="12"/>
  <c r="C32" i="10"/>
  <c r="D321" i="12" l="1"/>
  <c r="E321" i="12" s="1"/>
  <c r="E1089" i="12"/>
  <c r="E30" i="10"/>
  <c r="D33" i="10"/>
  <c r="E847" i="12"/>
  <c r="E861" i="12"/>
  <c r="E839" i="12"/>
  <c r="E864" i="12"/>
  <c r="E843" i="12"/>
  <c r="E857" i="12"/>
  <c r="E876" i="12"/>
  <c r="E841" i="12"/>
  <c r="E853" i="12"/>
  <c r="E858" i="12"/>
  <c r="E850" i="12"/>
  <c r="E854" i="12"/>
  <c r="E852" i="12"/>
  <c r="E859" i="12"/>
  <c r="E863" i="12"/>
  <c r="E837" i="12"/>
  <c r="E851" i="12"/>
  <c r="E842" i="12"/>
  <c r="E872" i="12"/>
  <c r="E860" i="12"/>
  <c r="E848" i="12"/>
  <c r="E849" i="12"/>
  <c r="E862" i="12"/>
  <c r="E904" i="12"/>
  <c r="E855" i="12"/>
  <c r="E856" i="12"/>
  <c r="E844" i="12"/>
  <c r="E866" i="12"/>
  <c r="E845" i="12"/>
  <c r="E865" i="12"/>
  <c r="E869" i="12"/>
  <c r="E838" i="12"/>
  <c r="E840" i="12"/>
  <c r="E846" i="12"/>
  <c r="E836" i="12"/>
  <c r="C33" i="10"/>
  <c r="E1088" i="12" l="1"/>
  <c r="E322" i="12"/>
  <c r="D320" i="12"/>
  <c r="E320" i="12" s="1"/>
  <c r="E33" i="10"/>
  <c r="E914" i="12"/>
  <c r="E926" i="12"/>
  <c r="E920" i="12"/>
  <c r="E906" i="12"/>
  <c r="E933" i="12"/>
  <c r="E923" i="12"/>
  <c r="E915" i="12"/>
  <c r="E927" i="12"/>
  <c r="E905" i="12"/>
  <c r="E919" i="12"/>
  <c r="E918" i="12"/>
  <c r="E913" i="12"/>
  <c r="E932" i="12"/>
  <c r="E922" i="12"/>
  <c r="E908" i="12"/>
  <c r="E1044" i="12"/>
  <c r="E974" i="12"/>
  <c r="E912" i="12"/>
  <c r="E909" i="12"/>
  <c r="E1009" i="12"/>
  <c r="E939" i="12"/>
  <c r="E931" i="12"/>
  <c r="E935" i="12"/>
  <c r="E917" i="12"/>
  <c r="E925" i="12"/>
  <c r="E929" i="12"/>
  <c r="E910" i="12"/>
  <c r="E930" i="12"/>
  <c r="E934" i="12"/>
  <c r="E907" i="12"/>
  <c r="E938" i="12"/>
  <c r="E928" i="12"/>
  <c r="E911" i="12"/>
  <c r="E924" i="12"/>
  <c r="E1012" i="12"/>
  <c r="E942" i="12"/>
  <c r="E921" i="12"/>
  <c r="E1016" i="12"/>
  <c r="E946" i="12"/>
  <c r="E916" i="12"/>
  <c r="E1073" i="12" l="1"/>
  <c r="E1003" i="12"/>
  <c r="E1068" i="12"/>
  <c r="E998" i="12"/>
  <c r="E1057" i="12"/>
  <c r="E987" i="12"/>
  <c r="E1059" i="12"/>
  <c r="E989" i="12"/>
  <c r="E1046" i="12"/>
  <c r="E976" i="12"/>
  <c r="E1053" i="12"/>
  <c r="E983" i="12"/>
  <c r="E1061" i="12"/>
  <c r="E991" i="12"/>
  <c r="E1063" i="12"/>
  <c r="E993" i="12"/>
  <c r="E1065" i="12"/>
  <c r="E995" i="12"/>
  <c r="E1047" i="12"/>
  <c r="E977" i="12"/>
  <c r="E1075" i="12"/>
  <c r="E1005" i="12"/>
  <c r="E1048" i="12"/>
  <c r="E978" i="12"/>
  <c r="E1045" i="12"/>
  <c r="E975" i="12"/>
  <c r="E1060" i="12"/>
  <c r="E990" i="12"/>
  <c r="E1069" i="12"/>
  <c r="E999" i="12"/>
  <c r="E1052" i="12"/>
  <c r="E982" i="12"/>
  <c r="E1074" i="12"/>
  <c r="E1004" i="12"/>
  <c r="E1064" i="12"/>
  <c r="E994" i="12"/>
  <c r="E1049" i="12"/>
  <c r="E979" i="12"/>
  <c r="E1062" i="12"/>
  <c r="E992" i="12"/>
  <c r="E1067" i="12"/>
  <c r="E997" i="12"/>
  <c r="E1066" i="12"/>
  <c r="E996" i="12"/>
  <c r="E1056" i="12"/>
  <c r="E986" i="12"/>
  <c r="E1008" i="12"/>
  <c r="E1070" i="12"/>
  <c r="E1000" i="12"/>
  <c r="E1058" i="12"/>
  <c r="E988" i="12"/>
  <c r="E1071" i="12"/>
  <c r="E1001" i="12"/>
  <c r="E1051" i="12"/>
  <c r="E981" i="12"/>
  <c r="E1050" i="12"/>
  <c r="E980" i="12"/>
  <c r="E1072" i="12"/>
  <c r="E1002" i="12"/>
  <c r="E1055" i="12"/>
  <c r="E985" i="12"/>
  <c r="E1054" i="12"/>
  <c r="E984" i="12"/>
</calcChain>
</file>

<file path=xl/sharedStrings.xml><?xml version="1.0" encoding="utf-8"?>
<sst xmlns="http://schemas.openxmlformats.org/spreadsheetml/2006/main" count="391" uniqueCount="308">
  <si>
    <t>FPA downloads</t>
  </si>
  <si>
    <t>Klik hier</t>
  </si>
  <si>
    <t>Contact met Food Pioneers Accelerator adviseur</t>
  </si>
  <si>
    <t>Contact met Interreg projectadviseur</t>
  </si>
  <si>
    <t>Instructies</t>
  </si>
  <si>
    <r>
      <rPr>
        <b/>
        <sz val="10"/>
        <color rgb="FF000000"/>
        <rFont val="Arial"/>
        <family val="2"/>
      </rPr>
      <t>1.</t>
    </r>
    <r>
      <rPr>
        <sz val="10"/>
        <color rgb="FF000000"/>
        <rFont val="Arial"/>
        <family val="2"/>
      </rPr>
      <t xml:space="preserve"> Vul de beoogde startdatum van het project in </t>
    </r>
  </si>
  <si>
    <r>
      <rPr>
        <b/>
        <sz val="10"/>
        <color rgb="FF000000"/>
        <rFont val="Arial"/>
        <family val="2"/>
      </rPr>
      <t>2.</t>
    </r>
    <r>
      <rPr>
        <sz val="10"/>
        <color rgb="FF000000"/>
        <rFont val="Arial"/>
        <family val="2"/>
      </rPr>
      <t xml:space="preserve"> Vul de looptijd van het project in hele jaren in. (0-2 jaar)</t>
    </r>
  </si>
  <si>
    <r>
      <rPr>
        <b/>
        <sz val="10"/>
        <color rgb="FF000000"/>
        <rFont val="Arial"/>
        <family val="2"/>
      </rPr>
      <t>3.</t>
    </r>
    <r>
      <rPr>
        <sz val="10"/>
        <color rgb="FF000000"/>
        <rFont val="Arial"/>
        <family val="2"/>
      </rPr>
      <t xml:space="preserve"> Vul de werkpakketten en activiteiten van je project in.</t>
    </r>
  </si>
  <si>
    <r>
      <rPr>
        <b/>
        <sz val="10"/>
        <color rgb="FF000000"/>
        <rFont val="Arial"/>
        <family val="2"/>
      </rPr>
      <t>4.</t>
    </r>
    <r>
      <rPr>
        <sz val="10"/>
        <color rgb="FF000000"/>
        <rFont val="Arial"/>
        <family val="2"/>
      </rPr>
      <t xml:space="preserve"> Je kan in deze tool kosten in max. 7 werkpakketten en max. 32 activiteiten begroten. Je selecteert een activiteit door "Ja" te kiezen in de keuzelijst.</t>
    </r>
  </si>
  <si>
    <r>
      <rPr>
        <b/>
        <sz val="10"/>
        <color theme="1"/>
        <rFont val="Arial"/>
        <family val="2"/>
      </rPr>
      <t xml:space="preserve">5. </t>
    </r>
    <r>
      <rPr>
        <sz val="10"/>
        <color theme="1"/>
        <rFont val="Arial"/>
        <family val="2"/>
      </rPr>
      <t>Klik op ‘Volgende’ om de simulatie van je partnerbudget verder te zetten.</t>
    </r>
  </si>
  <si>
    <t>volgende</t>
  </si>
  <si>
    <t>Startdatum LTP</t>
  </si>
  <si>
    <t>Einddatum LTP</t>
  </si>
  <si>
    <t>Looptijd in jaren (max 2 jaar)</t>
  </si>
  <si>
    <t>Einddatum project</t>
  </si>
  <si>
    <t>Duurtijd van het project: 3 jaar</t>
  </si>
  <si>
    <t>Dit is de standaard duurtijd van een project. De simulatie gebeurt op basis van deze duurtijd.</t>
  </si>
  <si>
    <t>Werkpakket</t>
  </si>
  <si>
    <t>Naam werkpakket</t>
  </si>
  <si>
    <t xml:space="preserve">Activiteit </t>
  </si>
  <si>
    <t>Voorzie je kosten voor deze activiteit?</t>
  </si>
  <si>
    <t>Naam activiteit</t>
  </si>
  <si>
    <t>Omschrijving van de activiteit (optioneel)</t>
  </si>
  <si>
    <t>Project management</t>
  </si>
  <si>
    <t>1.1</t>
  </si>
  <si>
    <t>1.2</t>
  </si>
  <si>
    <t>1.3</t>
  </si>
  <si>
    <t>1.4</t>
  </si>
  <si>
    <t>1.5</t>
  </si>
  <si>
    <t>Communicatie</t>
  </si>
  <si>
    <t>2.1</t>
  </si>
  <si>
    <t>2.2</t>
  </si>
  <si>
    <t>2.3</t>
  </si>
  <si>
    <t>2.4</t>
  </si>
  <si>
    <t>2.5</t>
  </si>
  <si>
    <t>3.1</t>
  </si>
  <si>
    <t>3.2</t>
  </si>
  <si>
    <t>3.3</t>
  </si>
  <si>
    <t>3.4</t>
  </si>
  <si>
    <t>3.5</t>
  </si>
  <si>
    <t>4.1</t>
  </si>
  <si>
    <t>4.2</t>
  </si>
  <si>
    <t>4.3</t>
  </si>
  <si>
    <t>4.4</t>
  </si>
  <si>
    <t>4.5</t>
  </si>
  <si>
    <t>5.1</t>
  </si>
  <si>
    <t>5.2</t>
  </si>
  <si>
    <t>5.3</t>
  </si>
  <si>
    <t>5.4</t>
  </si>
  <si>
    <t>5.5</t>
  </si>
  <si>
    <t>6.1</t>
  </si>
  <si>
    <t>6.2</t>
  </si>
  <si>
    <t>6.3</t>
  </si>
  <si>
    <t>6.4</t>
  </si>
  <si>
    <t>6.5</t>
  </si>
  <si>
    <t>7.1</t>
  </si>
  <si>
    <t>7.2</t>
  </si>
  <si>
    <t>7.3</t>
  </si>
  <si>
    <t>7.4</t>
  </si>
  <si>
    <t>7.5</t>
  </si>
  <si>
    <r>
      <t xml:space="preserve">1. </t>
    </r>
    <r>
      <rPr>
        <sz val="10"/>
        <color rgb="FF000000"/>
        <rFont val="Arial"/>
        <family val="2"/>
      </rPr>
      <t>Geef aan of uw organisatie in België of Nederland gevestigd is.</t>
    </r>
  </si>
  <si>
    <r>
      <rPr>
        <b/>
        <sz val="10"/>
        <color theme="1"/>
        <rFont val="Arial"/>
        <family val="2"/>
      </rPr>
      <t xml:space="preserve">2. </t>
    </r>
    <r>
      <rPr>
        <sz val="10"/>
        <color theme="1"/>
        <rFont val="Arial"/>
        <family val="2"/>
      </rPr>
      <t>Vul de in geel gemarkeerde velden in voor maximaal 20 medewerkers.</t>
    </r>
  </si>
  <si>
    <r>
      <rPr>
        <b/>
        <sz val="10"/>
        <color theme="1"/>
        <rFont val="Arial"/>
        <family val="2"/>
      </rPr>
      <t xml:space="preserve">3. </t>
    </r>
    <r>
      <rPr>
        <sz val="10"/>
        <color theme="1"/>
        <rFont val="Arial"/>
        <family val="2"/>
      </rPr>
      <t>Klik op ‘Volgende’ om de simulatie van je partnerbudget verder te zetten.</t>
    </r>
  </si>
  <si>
    <t>Bereken hier het standaarduurtarief per medewerker. Je voert per medewerker de nodige gegevens in om de totale projectinzet binnen jouw organisatie in beeld te brengen.</t>
  </si>
  <si>
    <t>Plaats van vestiging van de organisatie:</t>
  </si>
  <si>
    <t>Selecteer een land</t>
  </si>
  <si>
    <t>medewerker 1</t>
  </si>
  <si>
    <t>medewerker 2</t>
  </si>
  <si>
    <t>medewerker 3</t>
  </si>
  <si>
    <t>medewerker 4</t>
  </si>
  <si>
    <t>medewerker 5</t>
  </si>
  <si>
    <t>medewerker 6</t>
  </si>
  <si>
    <t>medewerker 7</t>
  </si>
  <si>
    <t>medewerker 8</t>
  </si>
  <si>
    <t>medewerker 9</t>
  </si>
  <si>
    <t>medewerker 10</t>
  </si>
  <si>
    <t>medewerker 11</t>
  </si>
  <si>
    <t>medewerker 12</t>
  </si>
  <si>
    <t>medewerker 13</t>
  </si>
  <si>
    <t>medewerker 14</t>
  </si>
  <si>
    <t>medewerker 15</t>
  </si>
  <si>
    <t>medewerker 16</t>
  </si>
  <si>
    <t>medewerker 17</t>
  </si>
  <si>
    <t>medewerker 18</t>
  </si>
  <si>
    <t>medewerker 19</t>
  </si>
  <si>
    <t>medewerker 20</t>
  </si>
  <si>
    <t>Projectmedewerker: persoonlijke gegevens</t>
  </si>
  <si>
    <t>Medewerker (naam/acroniem/…)</t>
  </si>
  <si>
    <t>Functieprofiel (optioneel)</t>
  </si>
  <si>
    <t>Contractuele basis</t>
  </si>
  <si>
    <t>Bruto uurloon of voltijds maandsalaris (loonstrook januari of eerste voltijdse maand)</t>
  </si>
  <si>
    <t>Tewerkstellingspercentage bij de organisatie (voltijds = 100%)</t>
  </si>
  <si>
    <t>Simulatie standaard uurtarief (SUT)</t>
  </si>
  <si>
    <t>SUT</t>
  </si>
  <si>
    <t>SUT, uitgaande van +2% indexering per jaar</t>
  </si>
  <si>
    <t>Maximaal te declareren kost voor deze medewerker tijdens de projectduur.</t>
  </si>
  <si>
    <t>Simulatie vast uurtarief (VUT)</t>
  </si>
  <si>
    <t>VUT voor land van vestiging</t>
  </si>
  <si>
    <t>VUT, uitgaande van +2% indexering per jaar</t>
  </si>
  <si>
    <r>
      <rPr>
        <b/>
        <sz val="10"/>
        <rFont val="Arial"/>
        <family val="2"/>
      </rPr>
      <t xml:space="preserve">1. </t>
    </r>
    <r>
      <rPr>
        <sz val="10"/>
        <rFont val="Arial"/>
        <family val="2"/>
      </rPr>
      <t>Hou rekening met de volgende zaken.</t>
    </r>
  </si>
  <si>
    <t>a) Hoeveel uren ga je per activiteit werken? Reken aan 7,6 u per dag - max 1720 uur per jaar voor een voltijdse werknemer.</t>
  </si>
  <si>
    <t>b) Voer enkel uren in die een medewerker presteert aan projectgerelateerde activiteiten. Dit kan uiteraard lager uitvallen dan het maximum aantal uren.</t>
  </si>
  <si>
    <r>
      <rPr>
        <b/>
        <sz val="10"/>
        <rFont val="Arial"/>
        <family val="2"/>
      </rPr>
      <t xml:space="preserve">2. </t>
    </r>
    <r>
      <rPr>
        <sz val="10"/>
        <rFont val="Arial"/>
        <family val="2"/>
      </rPr>
      <t>Vul het overzicht van de personeelsinzet in op basis van de instructies hieronder:</t>
    </r>
  </si>
  <si>
    <t xml:space="preserve">Elke projectmedewerker, zoals ingevoerd in de tab personeelskosten, is weergegeven in een aparte kolom. </t>
  </si>
  <si>
    <t>Elke activiteit waar je organisatie actief aan bijdraagt, zoals ingevoerd in de tab Projectomkadering, is weergegeven in een aparte rij.</t>
  </si>
  <si>
    <r>
      <t xml:space="preserve">In rij 20 wordt rekening houdend met het tewerkstellingspercentage automatisch aangegeven hoeveel uren je maximaal nog kan toekennen aan een projectmedewerker. Wanneer een projectmedewerker uren zal presteren op een bepaalde activiteit, dan voeg je deze uren toe vanaf rij 21. Dit is een logische manier om de projectinhoud om te zetten naar te verwachte projectuitgaven. </t>
    </r>
    <r>
      <rPr>
        <u/>
        <sz val="10"/>
        <rFont val="Arial"/>
        <family val="2"/>
      </rPr>
      <t>Opgelet, de toewijzing van uren aan activiteiten bevat meer detail dan vereist in je kostenplan in het e-loket en dan nodig bij de onderbouwing van je declaraties.</t>
    </r>
  </si>
  <si>
    <r>
      <rPr>
        <b/>
        <sz val="10"/>
        <rFont val="Arial"/>
        <family val="2"/>
      </rPr>
      <t xml:space="preserve">3. </t>
    </r>
    <r>
      <rPr>
        <sz val="10"/>
        <rFont val="Arial"/>
        <family val="2"/>
      </rPr>
      <t>Kijk in het financieel overzicht na welke bedragen je voor een medewerker moet budgetteren. Je kan de financiële return van het standaarduurtarief (SUT) en het vaste uurtarief (VUT) vergelijken op basis van je verwachte projectinzet. De keuze voor een soort uurtarief gebeurt per projectpartner en geldt dus voor elke medewerker op het project.</t>
    </r>
  </si>
  <si>
    <r>
      <rPr>
        <b/>
        <sz val="10"/>
        <rFont val="Arial"/>
        <family val="2"/>
      </rPr>
      <t>4.</t>
    </r>
    <r>
      <rPr>
        <sz val="10"/>
        <rFont val="Arial"/>
        <family val="2"/>
      </rPr>
      <t xml:space="preserve"> Je kan administratieve voor- en nadelen van het standaard uurtarief (SUT) en vaste uurtarief (VUT) vergelijken in een apart overzicht. Algemeen vereist het gebruik van het VUT minder administratie. Je kan dit via onderaan deze pagina nalezen.</t>
    </r>
  </si>
  <si>
    <t>snelkoppeling naar voor- en nadelen</t>
  </si>
  <si>
    <r>
      <rPr>
        <b/>
        <sz val="10"/>
        <rFont val="Arial"/>
        <family val="2"/>
      </rPr>
      <t xml:space="preserve">5. </t>
    </r>
    <r>
      <rPr>
        <sz val="10"/>
        <rFont val="Arial"/>
        <family val="2"/>
      </rPr>
      <t>Kies onderaan deze tab hoe je de personeelskosten van je organisatie wil begroten. Je kiest als organisatie om ofwel het SUT, ofwel het VUT te gebruiken in een projectdeelname.</t>
    </r>
  </si>
  <si>
    <r>
      <rPr>
        <b/>
        <sz val="10"/>
        <rFont val="Arial"/>
        <family val="2"/>
      </rPr>
      <t xml:space="preserve">6. </t>
    </r>
    <r>
      <rPr>
        <sz val="10"/>
        <rFont val="Arial"/>
        <family val="2"/>
      </rPr>
      <t>Klik op ‘Volgende’ om de simulatie verder te zetten.</t>
    </r>
  </si>
  <si>
    <t>Volgende</t>
  </si>
  <si>
    <t>Overzicht van personeelsinzet</t>
  </si>
  <si>
    <t>Medewerker</t>
  </si>
  <si>
    <t>Tewerkstellingspercentage bij de organisatie (voltijds = 1)</t>
  </si>
  <si>
    <t>werkpakket</t>
  </si>
  <si>
    <t xml:space="preserve">                       Controle tijdsinvulling
activiteit</t>
  </si>
  <si>
    <t>Financieel overzicht</t>
  </si>
  <si>
    <t>Medewerkers</t>
  </si>
  <si>
    <t>SUT (1u)</t>
  </si>
  <si>
    <t>VUT (1u)</t>
  </si>
  <si>
    <t>SUT (totaal)</t>
  </si>
  <si>
    <t>VUT (totaal)</t>
  </si>
  <si>
    <t>Verschil (E - F)</t>
  </si>
  <si>
    <t xml:space="preserve"> </t>
  </si>
  <si>
    <t>Totaal</t>
  </si>
  <si>
    <r>
      <t>Administratieve voor- en nadelen,</t>
    </r>
    <r>
      <rPr>
        <sz val="12"/>
        <rFont val="Arial"/>
        <family val="2"/>
      </rPr>
      <t xml:space="preserve"> </t>
    </r>
    <r>
      <rPr>
        <sz val="10"/>
        <rFont val="Arial"/>
        <family val="2"/>
      </rPr>
      <t>zie programmareglement 4.6.b.</t>
    </r>
  </si>
  <si>
    <t>Standaard uurtarief</t>
  </si>
  <si>
    <t>Vast uurtarief</t>
  </si>
  <si>
    <t>Tijdschrijven</t>
  </si>
  <si>
    <t>Bijhouden van urenregistratie</t>
  </si>
  <si>
    <t>Loonfiche/loonstrook</t>
  </si>
  <si>
    <t>Jaarlijks aanleveren voor elke projectmedewerker</t>
  </si>
  <si>
    <t>n.v.t.</t>
  </si>
  <si>
    <t>Berekening</t>
  </si>
  <si>
    <t>Bruto uur- of maandloon</t>
  </si>
  <si>
    <t>Vast tarief per land (jaarlijkse geïndexeerd)</t>
  </si>
  <si>
    <t>Wanneer berekenen</t>
  </si>
  <si>
    <t>Jaarlijks opnieuw berekenen voor elke projectmedewerker</t>
  </si>
  <si>
    <t>Controle</t>
  </si>
  <si>
    <r>
      <t xml:space="preserve">Gebruik van het SUT is beperkt tot medewerkers met:
</t>
    </r>
    <r>
      <rPr>
        <sz val="9"/>
        <rFont val="Arial"/>
        <family val="2"/>
      </rPr>
      <t>• Arbeidsovereenkomst
• Aanstellingsbesluit</t>
    </r>
    <r>
      <rPr>
        <sz val="10"/>
        <rFont val="Arial"/>
        <family val="2"/>
      </rPr>
      <t xml:space="preserve">
</t>
    </r>
  </si>
  <si>
    <r>
      <t xml:space="preserve">Gebruik van het VUT is mogelijk voor elke projectmedewerker.
</t>
    </r>
    <r>
      <rPr>
        <u/>
        <sz val="10"/>
        <rFont val="Arial"/>
        <family val="2"/>
      </rPr>
      <t>Let op: Het SUT voor eigenaars van een KMO/MKB en het SUT voor niet-werknemers</t>
    </r>
    <r>
      <rPr>
        <sz val="10"/>
        <rFont val="Arial"/>
        <family val="2"/>
      </rPr>
      <t xml:space="preserve"> (zoals vroeger gebruikt in Interreg V) </t>
    </r>
    <r>
      <rPr>
        <u/>
        <sz val="10"/>
        <rFont val="Arial"/>
        <family val="2"/>
      </rPr>
      <t>is niet langer in gebruik. Deze doelgroep kan als alternatief gebruik maken van het vaste uurtarief.</t>
    </r>
  </si>
  <si>
    <t>Correcte SUT-berekening</t>
  </si>
  <si>
    <t>Vergelijking van gedeclareerde uren met urenregistratie</t>
  </si>
  <si>
    <t>Risico op verwerpingen
(wegens aard van de methodiek)</t>
  </si>
  <si>
    <t>Relatief hoger</t>
  </si>
  <si>
    <t>Relatief lager</t>
  </si>
  <si>
    <t xml:space="preserve">Ik wil personeelskosten voor mijn organisatie simuleren op basis van: </t>
  </si>
  <si>
    <t>Verduidelijk in de onderstaande tabel of en welke externe kosten je verwacht te maken tijdens je project. Omschrijf de verwachte kosten zo concreet mogelijk om de link met het project te verduidelijken. 
Bekijk ook onze tips en tricks in de leidraad aanvraag. Indien je gebruik wil maken van een forfait voor externe kosten, dan hoef je hier niets in te vullen.</t>
  </si>
  <si>
    <r>
      <rPr>
        <b/>
        <sz val="10"/>
        <color theme="1"/>
        <rFont val="Arial"/>
        <family val="2"/>
      </rPr>
      <t>1.</t>
    </r>
    <r>
      <rPr>
        <sz val="10"/>
        <color theme="1"/>
        <rFont val="Arial"/>
        <family val="2"/>
      </rPr>
      <t xml:space="preserve"> Selecteer het werkpakket waaraan de kost gelinkt is. Als de uitgave niet aan één werkpakket gelinkt kan worden, dan selecteer je 'alle werkpakketten'.</t>
    </r>
  </si>
  <si>
    <r>
      <rPr>
        <b/>
        <sz val="10"/>
        <color theme="1"/>
        <rFont val="Arial"/>
        <family val="2"/>
      </rPr>
      <t xml:space="preserve">2. </t>
    </r>
    <r>
      <rPr>
        <sz val="10"/>
        <color theme="1"/>
        <rFont val="Arial"/>
        <family val="2"/>
      </rPr>
      <t>Selecteer de kostenrubriek waarin een kost valt: 'Externe expertise en diensten', 'Uitrusting' of 'Infrastructuur en bouwwerken'. Bv. De inhuur van consultants, freelancers of ZZP'ers hoort thuis onder externe expertise en diensten.</t>
    </r>
  </si>
  <si>
    <r>
      <rPr>
        <b/>
        <sz val="10"/>
        <color theme="1"/>
        <rFont val="Arial"/>
        <family val="2"/>
      </rPr>
      <t xml:space="preserve">3. </t>
    </r>
    <r>
      <rPr>
        <sz val="10"/>
        <color theme="1"/>
        <rFont val="Arial"/>
        <family val="2"/>
      </rPr>
      <t>Omschrijf de verwachte kost om de link met het project te verduidelijken.</t>
    </r>
  </si>
  <si>
    <r>
      <rPr>
        <b/>
        <sz val="10"/>
        <color theme="1"/>
        <rFont val="Arial"/>
        <family val="2"/>
      </rPr>
      <t>4.</t>
    </r>
    <r>
      <rPr>
        <sz val="10"/>
        <color theme="1"/>
        <rFont val="Arial"/>
        <family val="2"/>
      </rPr>
      <t xml:space="preserve"> Vul het totale bedrag voor elke kost in.</t>
    </r>
  </si>
  <si>
    <r>
      <rPr>
        <b/>
        <sz val="10"/>
        <color theme="1"/>
        <rFont val="Arial"/>
        <family val="2"/>
      </rPr>
      <t xml:space="preserve">5. </t>
    </r>
    <r>
      <rPr>
        <sz val="10"/>
        <color theme="1"/>
        <rFont val="Arial"/>
        <family val="2"/>
      </rPr>
      <t>Klik op ‘Volgende’ om de simulatie verder te zetten.</t>
    </r>
  </si>
  <si>
    <t>Overzicht van externe kosten</t>
  </si>
  <si>
    <t>totale projectkosten:</t>
  </si>
  <si>
    <t>Kostenrubriek</t>
  </si>
  <si>
    <t>Omschrijving kostenlijn: Welke concrete uitgaven wens je te maken?</t>
  </si>
  <si>
    <r>
      <t xml:space="preserve">Verwachte kosten (EUR) </t>
    </r>
    <r>
      <rPr>
        <b/>
        <sz val="10"/>
        <color rgb="FFFF0000"/>
        <rFont val="Arial"/>
        <family val="2"/>
      </rPr>
      <t>*</t>
    </r>
  </si>
  <si>
    <t>* Zie programmareglement 4.6.e.IV over de subsidiabiliteit van BTW.</t>
  </si>
  <si>
    <t>De verwachte projectkosten die je invoerde in de vorige tabs worden weergegeven als een totaalbedrag.</t>
  </si>
  <si>
    <r>
      <rPr>
        <b/>
        <sz val="10"/>
        <color theme="1"/>
        <rFont val="Arial"/>
        <family val="2"/>
      </rPr>
      <t xml:space="preserve">1. </t>
    </r>
    <r>
      <rPr>
        <sz val="10"/>
        <color theme="1"/>
        <rFont val="Arial"/>
        <family val="2"/>
      </rPr>
      <t>Geef hieronder aan of je gebruik wil maken van de forfaits voor respectievelijk overheadkosten en/of reis- en verblijfskosten.</t>
    </r>
  </si>
  <si>
    <r>
      <rPr>
        <b/>
        <sz val="10"/>
        <color theme="1"/>
        <rFont val="Arial"/>
        <family val="2"/>
      </rPr>
      <t>2.</t>
    </r>
    <r>
      <rPr>
        <sz val="10"/>
        <color theme="1"/>
        <rFont val="Arial"/>
        <family val="2"/>
      </rPr>
      <t xml:space="preserve"> Vergelijk de verschillende kostenplannen. De financiële meerwaarde kan je beoordelen op basis van de linkertabel. Hou ook rekening met de administratieve voor- en nadelen van elk scenario, zoals samengevat in de rechtertabel.</t>
    </r>
  </si>
  <si>
    <r>
      <rPr>
        <b/>
        <sz val="10"/>
        <color theme="1"/>
        <rFont val="Arial"/>
        <family val="2"/>
      </rPr>
      <t>3.</t>
    </r>
    <r>
      <rPr>
        <sz val="10"/>
        <color theme="1"/>
        <rFont val="Arial"/>
        <family val="2"/>
      </rPr>
      <t xml:space="preserve"> Selecteer onderaan de tabellen het kostenplan van jouw voorkeur.</t>
    </r>
  </si>
  <si>
    <r>
      <rPr>
        <b/>
        <sz val="10"/>
        <color theme="1"/>
        <rFont val="Arial"/>
        <family val="2"/>
      </rPr>
      <t xml:space="preserve">4. </t>
    </r>
    <r>
      <rPr>
        <sz val="10"/>
        <color theme="1"/>
        <rFont val="Arial"/>
        <family val="2"/>
      </rPr>
      <t>Klik op ‘Volgende’ om de simulatie verder te zetten.</t>
    </r>
  </si>
  <si>
    <t>Tab</t>
  </si>
  <si>
    <t>Samenvatting: projectkosten</t>
  </si>
  <si>
    <t>Personeelskosten en -inzet</t>
  </si>
  <si>
    <t xml:space="preserve">Externe kosten </t>
  </si>
  <si>
    <t>Vul in: ja of neen</t>
  </si>
  <si>
    <t>Optie overheadforfait</t>
  </si>
  <si>
    <t>Optie reis- en verblijfskostenforfait</t>
  </si>
  <si>
    <t>Vul in: ja of nee + raming kosten</t>
  </si>
  <si>
    <t>optie voorbereidingskosten</t>
  </si>
  <si>
    <t>Nee</t>
  </si>
  <si>
    <t>Voorbereidingskosten</t>
  </si>
  <si>
    <t>Financiële impact</t>
  </si>
  <si>
    <t>Administratieve voor- en nadelen</t>
  </si>
  <si>
    <t>Personeel Plus40</t>
  </si>
  <si>
    <t>Hybride</t>
  </si>
  <si>
    <t>Extern Plus7</t>
  </si>
  <si>
    <t>Extern Plus20</t>
  </si>
  <si>
    <t>vast bedrag</t>
  </si>
  <si>
    <t>Administratie voor personeelskosten (o.m. urenregistratie)</t>
  </si>
  <si>
    <t>Bewijslast vereist</t>
  </si>
  <si>
    <t>Geen bewijslast nodig</t>
  </si>
  <si>
    <t>zie programmareglement 4.6.a.</t>
  </si>
  <si>
    <t>Personeelskosten</t>
  </si>
  <si>
    <t>Standaard uurtarief, vast uurtarief</t>
  </si>
  <si>
    <t>20% forfait</t>
  </si>
  <si>
    <t>Administratie voor externe kosten (o.m. facturen, aanbestedingsdossiers, marktconformiteit van prijs aantonen)</t>
  </si>
  <si>
    <t>zie programmareglement 4.6.b.</t>
  </si>
  <si>
    <r>
      <t>Reis</t>
    </r>
    <r>
      <rPr>
        <sz val="9"/>
        <color rgb="FFFF0000"/>
        <rFont val="Tahoma"/>
        <family val="2"/>
      </rPr>
      <t xml:space="preserve">- </t>
    </r>
    <r>
      <rPr>
        <sz val="9"/>
        <color theme="1"/>
        <rFont val="Tahoma"/>
        <family val="2"/>
      </rPr>
      <t>en verblijfskosten</t>
    </r>
  </si>
  <si>
    <t>1,5% forfait</t>
  </si>
  <si>
    <t>Controledruk</t>
  </si>
  <si>
    <t>Relatief laag</t>
  </si>
  <si>
    <t>Relatief hoog</t>
  </si>
  <si>
    <t>Gemiddeld</t>
  </si>
  <si>
    <t>zie programmareglement 4.6.d.</t>
  </si>
  <si>
    <t>Risico op verwerpingen (wegens aard van de kosten)</t>
  </si>
  <si>
    <t>Overhead</t>
  </si>
  <si>
    <t>15% forfait</t>
  </si>
  <si>
    <t>7% forfait</t>
  </si>
  <si>
    <t>zie programmareglement 4.6.c.</t>
  </si>
  <si>
    <t>Betalingstermijn (= indicatief)</t>
  </si>
  <si>
    <t>Maximaal 45 dagen</t>
  </si>
  <si>
    <t>Maximaal 80 dagen</t>
  </si>
  <si>
    <t>40% forfait</t>
  </si>
  <si>
    <t>reëel</t>
  </si>
  <si>
    <t>Op maat van welk type project</t>
  </si>
  <si>
    <t>Werkingsprojecten met relatief weinig externe kosten</t>
  </si>
  <si>
    <t>Reële kosten waarvan relatief veel personeelskosten</t>
  </si>
  <si>
    <t>Reële kosten waarvan relatief veel externe kosten</t>
  </si>
  <si>
    <t>Investeringsprojecten met relatief weinig personeelskosten</t>
  </si>
  <si>
    <t>zie programmareglement 4.6.e.</t>
  </si>
  <si>
    <t>Totaal budget</t>
  </si>
  <si>
    <t>Samenvatting</t>
  </si>
  <si>
    <t>Grote administratieve vereenvoudiging</t>
  </si>
  <si>
    <t>Administratieve onderbouwing nodig van de meeste kosten</t>
  </si>
  <si>
    <t>Administratieve vereenvoudiging</t>
  </si>
  <si>
    <t>Zie ook administratieve voor- en nadelen</t>
  </si>
  <si>
    <t>Let op, Interreg beoordeelt de value-for-money van een projectaanvraag om te waarborgen dat de gevraagde EFRO-steun in verhouding staat tot de te verwachten output of impact van het project.</t>
  </si>
  <si>
    <t>Ik selecteer het volgende kostenplan om deze simulatie te voltooien:</t>
  </si>
  <si>
    <t>Selecteer een kostenplan</t>
  </si>
  <si>
    <t>WPX</t>
  </si>
  <si>
    <t>aantal jaar</t>
  </si>
  <si>
    <t>aantal uur</t>
  </si>
  <si>
    <t>kostenoptie</t>
  </si>
  <si>
    <t>werkpaketten</t>
  </si>
  <si>
    <t>Alle werkpakketten</t>
  </si>
  <si>
    <t>link met projectmedewerker</t>
  </si>
  <si>
    <t>uurtarief</t>
  </si>
  <si>
    <t>land</t>
  </si>
  <si>
    <t>vast uurtarief</t>
  </si>
  <si>
    <t>keuze</t>
  </si>
  <si>
    <t>werkpakketten</t>
  </si>
  <si>
    <t>forfait keuze</t>
  </si>
  <si>
    <t>percentages</t>
  </si>
  <si>
    <t>kostendrager</t>
  </si>
  <si>
    <t>ingegeven keuze</t>
  </si>
  <si>
    <t>rubrieken</t>
  </si>
  <si>
    <t>UURTARIEF KEUZE</t>
  </si>
  <si>
    <t>lege kolomanalyse</t>
  </si>
  <si>
    <t>(mede-)eigenaar</t>
  </si>
  <si>
    <t>VUT</t>
  </si>
  <si>
    <t>Maak een keuze</t>
  </si>
  <si>
    <t>WP1</t>
  </si>
  <si>
    <t>Gewoon kostenplan</t>
  </si>
  <si>
    <t>personeelskost</t>
  </si>
  <si>
    <t>versneld ingeven</t>
  </si>
  <si>
    <t>Externe expertise en diensten</t>
  </si>
  <si>
    <t>Selecteer een methodiek</t>
  </si>
  <si>
    <t>Aanstellingsbesluit</t>
  </si>
  <si>
    <t>SUT - VUT</t>
  </si>
  <si>
    <t>België</t>
  </si>
  <si>
    <t>Ja</t>
  </si>
  <si>
    <t>WP2</t>
  </si>
  <si>
    <t>Forfait keuze op personeel</t>
  </si>
  <si>
    <t>externe kost &amp; investeringen</t>
  </si>
  <si>
    <t>gespecifieerd ingeven</t>
  </si>
  <si>
    <t>Uitrusting</t>
  </si>
  <si>
    <t>Arbeidsovereenkomst</t>
  </si>
  <si>
    <t>Nederland</t>
  </si>
  <si>
    <t>WP3</t>
  </si>
  <si>
    <t>reis en verblijfskosten</t>
  </si>
  <si>
    <t>Infrastructuur en bouwwerken</t>
  </si>
  <si>
    <t>Bestuurder</t>
  </si>
  <si>
    <t>Duitsland</t>
  </si>
  <si>
    <t>WP4</t>
  </si>
  <si>
    <t>overhead</t>
  </si>
  <si>
    <t>DGA</t>
  </si>
  <si>
    <t>WP5</t>
  </si>
  <si>
    <t>voorbereidingskost</t>
  </si>
  <si>
    <t>Directeur</t>
  </si>
  <si>
    <t>WP6</t>
  </si>
  <si>
    <t>Directeur Arbeidsovereenkomst</t>
  </si>
  <si>
    <t>geïndexeerd per project</t>
  </si>
  <si>
    <t>WP7</t>
  </si>
  <si>
    <t>Zaakvoerder</t>
  </si>
  <si>
    <t>foutenanalyse</t>
  </si>
  <si>
    <t>macrobewerkingen werkruimte</t>
  </si>
  <si>
    <t>start tabblad oké</t>
  </si>
  <si>
    <t>aantal pakketten</t>
  </si>
  <si>
    <t>Controle tijdsinvulling</t>
  </si>
  <si>
    <t>forfaits onder elkaar</t>
  </si>
  <si>
    <t>ja</t>
  </si>
  <si>
    <t>(ja/neen)</t>
  </si>
  <si>
    <t>uitgebreide simulatie externe kosten</t>
  </si>
  <si>
    <t>uitgebreide simulatie personeel</t>
  </si>
  <si>
    <t>personeelsinzet SUT gedraaid</t>
  </si>
  <si>
    <t>KOST</t>
  </si>
  <si>
    <t>WP-KOST-FORFAIT</t>
  </si>
  <si>
    <t>TOTAAL</t>
  </si>
  <si>
    <t>OMSCHRIJVING</t>
  </si>
  <si>
    <t>omschrijving filter</t>
  </si>
  <si>
    <t>personeelskosten</t>
  </si>
  <si>
    <r>
      <rPr>
        <b/>
        <sz val="10"/>
        <rFont val="Arial"/>
        <family val="2"/>
      </rPr>
      <t>1.</t>
    </r>
    <r>
      <rPr>
        <sz val="10"/>
        <rFont val="Arial"/>
        <family val="2"/>
      </rPr>
      <t xml:space="preserve"> De simulatie is voltooid. Je kan in de draaitabel hieronder jouw kostenplan raadplegen. Plaats je muis in de draaitabel en geef vervolgens via het menu 'draaitabel analyseren' in de werkbalk de opdracht om “gegevens – alles vernieuwen”. Je simulatiegegevens zijn nu verwerkt in de draaitabel.</t>
    </r>
  </si>
  <si>
    <r>
      <rPr>
        <b/>
        <sz val="10"/>
        <rFont val="Arial"/>
        <family val="2"/>
      </rPr>
      <t>2.</t>
    </r>
    <r>
      <rPr>
        <sz val="10"/>
        <rFont val="Arial"/>
        <family val="2"/>
      </rPr>
      <t xml:space="preserve"> Klik op uitvouwen om personeelskosten en/of externe kosten in detail te raadplegen en op samenvouwen om het totaalbedrag van deze rubrieken te raadplegen.</t>
    </r>
  </si>
  <si>
    <t>Projectkosten</t>
  </si>
  <si>
    <t xml:space="preserve">EFRO-% </t>
  </si>
  <si>
    <t>EZK-%</t>
  </si>
  <si>
    <t>Subsidie-bedrag</t>
  </si>
  <si>
    <t>Extra cofinanciering of eigen bijdrage</t>
  </si>
  <si>
    <t>Som van TOTAAL</t>
  </si>
  <si>
    <t>Kolomlabels</t>
  </si>
  <si>
    <t>Rijlabels</t>
  </si>
  <si>
    <t>Eindtotaal</t>
  </si>
  <si>
    <t>Reis- en verblijfskosten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</si>
</sst>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8" formatCode="&quot;€&quot;\ #,##0.00;[Red]&quot;€&quot;\ \-#,##0.00"/>
    <numFmt numFmtId="44" formatCode="_ &quot;€&quot;\ * #,##0.00_ ;_ &quot;€&quot;\ * \-#,##0.00_ ;_ &quot;€&quot;\ * &quot;-&quot;??_ ;_ @_ "/>
    <numFmt numFmtId="164" formatCode="_-* #,##0.00\ &quot;€&quot;_-;\-* #,##0.00\ &quot;€&quot;_-;_-* &quot;-&quot;??\ &quot;€&quot;_-;_-@_-"/>
    <numFmt numFmtId="165" formatCode="&quot;€&quot;\ #,##0.00"/>
    <numFmt numFmtId="166" formatCode="_-* #,##0.00\ _€_-;\-* #,##0.00\ _€_-;_-* &quot;-&quot;??\ _€_-;_-@_-"/>
    <numFmt numFmtId="167" formatCode="_ [$€-813]\ * #,##0.00_ ;_ [$€-813]\ * \-#,##0.00_ ;_ [$€-813]\ * &quot;-&quot;??_ ;_ @_ "/>
    <numFmt numFmtId="168" formatCode="0.00\ &quot;uren&quot;"/>
  </numFmts>
  <fonts count="44" x14ac:knownFonts="1">
    <font>
      <sz val="10"/>
      <color theme="1"/>
      <name val="Arial"/>
      <family val="2"/>
    </font>
    <font>
      <b/>
      <sz val="10"/>
      <color theme="1"/>
      <name val="Arial"/>
      <family val="2"/>
    </font>
    <font>
      <sz val="10"/>
      <color rgb="FF000000"/>
      <name val="Arial"/>
      <family val="2"/>
    </font>
    <font>
      <sz val="10"/>
      <name val="Arial"/>
      <family val="2"/>
    </font>
    <font>
      <i/>
      <sz val="10"/>
      <color theme="0" tint="-0.34998626667073579"/>
      <name val="Arial"/>
      <family val="2"/>
    </font>
    <font>
      <b/>
      <sz val="10"/>
      <color rgb="FF000000"/>
      <name val="Arial"/>
      <family val="2"/>
    </font>
    <font>
      <b/>
      <sz val="12"/>
      <color theme="1"/>
      <name val="Arial"/>
      <family val="2"/>
    </font>
    <font>
      <sz val="10"/>
      <color theme="1"/>
      <name val="Tahoma"/>
      <family val="2"/>
    </font>
    <font>
      <sz val="10"/>
      <name val="Tahoma"/>
      <family val="2"/>
    </font>
    <font>
      <b/>
      <sz val="10"/>
      <color theme="1"/>
      <name val="Tahoma"/>
      <family val="2"/>
    </font>
    <font>
      <sz val="9"/>
      <name val="Tahoma"/>
      <family val="2"/>
    </font>
    <font>
      <u/>
      <sz val="10"/>
      <color theme="10"/>
      <name val="Arial"/>
      <family val="2"/>
    </font>
    <font>
      <i/>
      <sz val="10"/>
      <color rgb="FFFF0000"/>
      <name val="Tahoma"/>
      <family val="2"/>
    </font>
    <font>
      <b/>
      <sz val="10"/>
      <name val="Tahoma"/>
      <family val="2"/>
    </font>
    <font>
      <sz val="9"/>
      <color theme="1"/>
      <name val="Tahoma"/>
      <family val="2"/>
    </font>
    <font>
      <sz val="9"/>
      <color theme="0" tint="-0.499984740745262"/>
      <name val="Tahoma"/>
      <family val="2"/>
    </font>
    <font>
      <i/>
      <sz val="8"/>
      <color theme="0" tint="-0.499984740745262"/>
      <name val="Tahoma"/>
      <family val="2"/>
    </font>
    <font>
      <sz val="9"/>
      <color rgb="FFFF0000"/>
      <name val="Tahoma"/>
      <family val="2"/>
    </font>
    <font>
      <sz val="10"/>
      <color rgb="FF0070C0"/>
      <name val="Tahoma"/>
      <family val="2"/>
    </font>
    <font>
      <b/>
      <sz val="9"/>
      <name val="Tahoma"/>
      <family val="2"/>
    </font>
    <font>
      <sz val="9"/>
      <color rgb="FF00B050"/>
      <name val="Tahoma"/>
      <family val="2"/>
    </font>
    <font>
      <b/>
      <sz val="10"/>
      <color rgb="FF0070C0"/>
      <name val="Tahoma"/>
      <family val="2"/>
    </font>
    <font>
      <sz val="9"/>
      <color rgb="FFC00000"/>
      <name val="Tahoma"/>
      <family val="2"/>
    </font>
    <font>
      <sz val="10"/>
      <color rgb="FFFF0000"/>
      <name val="Arial"/>
      <family val="2"/>
    </font>
    <font>
      <b/>
      <sz val="10"/>
      <color rgb="FFFF0000"/>
      <name val="Arial"/>
      <family val="2"/>
    </font>
    <font>
      <sz val="9"/>
      <color theme="1"/>
      <name val="Arial"/>
      <family val="2"/>
    </font>
    <font>
      <sz val="10"/>
      <color rgb="FF000000"/>
      <name val="Calibri"/>
      <family val="2"/>
    </font>
    <font>
      <sz val="9"/>
      <name val="Arial"/>
      <family val="2"/>
    </font>
    <font>
      <b/>
      <sz val="9"/>
      <color theme="0"/>
      <name val="Arial"/>
      <family val="2"/>
    </font>
    <font>
      <sz val="9"/>
      <color theme="0"/>
      <name val="Arial"/>
      <family val="2"/>
    </font>
    <font>
      <b/>
      <sz val="10"/>
      <name val="Arial"/>
      <family val="2"/>
    </font>
    <font>
      <b/>
      <sz val="9"/>
      <name val="Arial"/>
      <family val="2"/>
    </font>
    <font>
      <sz val="10"/>
      <color theme="1"/>
      <name val="Arial"/>
      <family val="2"/>
    </font>
    <font>
      <sz val="10"/>
      <color theme="0"/>
      <name val="Arial"/>
      <family val="2"/>
    </font>
    <font>
      <b/>
      <sz val="9"/>
      <color rgb="FFFFFFFF"/>
      <name val="Arial"/>
      <family val="2"/>
    </font>
    <font>
      <sz val="9"/>
      <color rgb="FF000000"/>
      <name val="Arial"/>
      <family val="2"/>
    </font>
    <font>
      <sz val="10"/>
      <color theme="1"/>
      <name val="Calibri"/>
      <family val="2"/>
      <scheme val="minor"/>
    </font>
    <font>
      <sz val="26"/>
      <color theme="1"/>
      <name val="Arial"/>
      <family val="2"/>
    </font>
    <font>
      <sz val="8"/>
      <name val="Arial"/>
      <family val="2"/>
    </font>
    <font>
      <u/>
      <sz val="10"/>
      <name val="Arial"/>
      <family val="2"/>
    </font>
    <font>
      <b/>
      <sz val="12"/>
      <name val="Arial"/>
      <family val="2"/>
    </font>
    <font>
      <sz val="12"/>
      <name val="Arial"/>
      <family val="2"/>
    </font>
    <font>
      <i/>
      <sz val="9"/>
      <name val="Arial"/>
      <family val="2"/>
    </font>
    <font>
      <u/>
      <sz val="10"/>
      <color rgb="FF0070C0"/>
      <name val="Arial"/>
      <family val="2"/>
    </font>
  </fonts>
  <fills count="29">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lightUp">
        <bgColor theme="0"/>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5"/>
        <bgColor theme="5"/>
      </patternFill>
    </fill>
    <fill>
      <patternFill patternType="solid">
        <fgColor theme="5" tint="-0.249977111117893"/>
        <bgColor theme="5" tint="-0.249977111117893"/>
      </patternFill>
    </fill>
    <fill>
      <patternFill patternType="solid">
        <fgColor rgb="FFFF0000"/>
        <bgColor indexed="64"/>
      </patternFill>
    </fill>
    <fill>
      <patternFill patternType="solid">
        <fgColor theme="7" tint="0.79998168889431442"/>
        <bgColor theme="7" tint="0.79998168889431442"/>
      </patternFill>
    </fill>
    <fill>
      <patternFill patternType="solid">
        <fgColor theme="0" tint="-0.14999847407452621"/>
        <bgColor indexed="64"/>
      </patternFill>
    </fill>
    <fill>
      <patternFill patternType="solid">
        <fgColor rgb="FFFFC000"/>
        <bgColor indexed="64"/>
      </patternFill>
    </fill>
    <fill>
      <patternFill patternType="solid">
        <fgColor rgb="FFFFE699"/>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rgb="FFA5A5A5"/>
        <bgColor rgb="FFA5A5A5"/>
      </patternFill>
    </fill>
    <fill>
      <patternFill patternType="solid">
        <fgColor theme="5" tint="-0.249977111117893"/>
        <bgColor indexed="64"/>
      </patternFill>
    </fill>
    <fill>
      <patternFill patternType="solid">
        <fgColor theme="9"/>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rgb="FF7030A0"/>
        <bgColor indexed="64"/>
      </patternFill>
    </fill>
    <fill>
      <patternFill patternType="solid">
        <fgColor rgb="FFFFFF99"/>
        <bgColor indexed="64"/>
      </patternFill>
    </fill>
  </fills>
  <borders count="33">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thin">
        <color theme="4" tint="0.39997558519241921"/>
      </top>
      <bottom style="thin">
        <color theme="4"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thin">
        <color rgb="FFA5A5A5"/>
      </left>
      <right/>
      <top style="thin">
        <color rgb="FFA5A5A5"/>
      </top>
      <bottom/>
      <diagonal/>
    </border>
    <border>
      <left/>
      <right style="thin">
        <color rgb="FFA5A5A5"/>
      </right>
      <top style="thin">
        <color rgb="FFA5A5A5"/>
      </top>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s>
  <cellStyleXfs count="2">
    <xf numFmtId="0" fontId="0" fillId="0" borderId="0"/>
    <xf numFmtId="0" fontId="11" fillId="0" borderId="0" applyNumberFormat="0" applyFill="0" applyBorder="0" applyAlignment="0" applyProtection="0"/>
  </cellStyleXfs>
  <cellXfs count="320">
    <xf numFmtId="0" fontId="0" fillId="0" borderId="0" xfId="0"/>
    <xf numFmtId="0" fontId="7" fillId="0" borderId="0" xfId="0" applyFont="1"/>
    <xf numFmtId="0" fontId="8" fillId="0" borderId="0" xfId="0" applyFont="1"/>
    <xf numFmtId="0" fontId="7" fillId="0" borderId="3" xfId="0" applyFont="1" applyBorder="1" applyAlignment="1">
      <alignment wrapText="1"/>
    </xf>
    <xf numFmtId="0" fontId="8" fillId="3" borderId="3" xfId="0" applyFont="1" applyFill="1" applyBorder="1" applyAlignment="1">
      <alignment vertical="top" wrapText="1"/>
    </xf>
    <xf numFmtId="165" fontId="7" fillId="0" borderId="0" xfId="0" applyNumberFormat="1" applyFont="1"/>
    <xf numFmtId="0" fontId="7" fillId="0" borderId="3" xfId="0" applyFont="1" applyBorder="1"/>
    <xf numFmtId="0" fontId="8" fillId="0" borderId="3" xfId="0" applyFont="1" applyBorder="1"/>
    <xf numFmtId="0" fontId="9" fillId="0" borderId="0" xfId="0" applyFont="1"/>
    <xf numFmtId="0" fontId="12" fillId="0" borderId="0" xfId="0" applyFont="1"/>
    <xf numFmtId="0" fontId="13" fillId="0" borderId="3" xfId="0" applyFont="1" applyBorder="1" applyAlignment="1">
      <alignment vertical="center"/>
    </xf>
    <xf numFmtId="0" fontId="13" fillId="0" borderId="13" xfId="0" applyFont="1" applyBorder="1" applyAlignment="1">
      <alignment horizontal="center" vertical="center" wrapText="1"/>
    </xf>
    <xf numFmtId="0" fontId="13" fillId="4" borderId="13"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6" borderId="13" xfId="0" quotePrefix="1" applyFont="1" applyFill="1" applyBorder="1" applyAlignment="1">
      <alignment horizontal="center" vertical="center" wrapText="1"/>
    </xf>
    <xf numFmtId="165" fontId="8" fillId="0" borderId="0" xfId="0" applyNumberFormat="1" applyFont="1"/>
    <xf numFmtId="0" fontId="14" fillId="0" borderId="4" xfId="0" applyFont="1" applyBorder="1" applyAlignment="1">
      <alignment vertical="top" wrapText="1"/>
    </xf>
    <xf numFmtId="0" fontId="16" fillId="0" borderId="8" xfId="0" applyFont="1" applyBorder="1" applyAlignment="1">
      <alignment vertical="top" wrapText="1"/>
    </xf>
    <xf numFmtId="0" fontId="14" fillId="0" borderId="4" xfId="0" applyFont="1" applyBorder="1" applyAlignment="1">
      <alignment vertical="top"/>
    </xf>
    <xf numFmtId="0" fontId="15" fillId="3" borderId="13" xfId="0" applyFont="1" applyFill="1" applyBorder="1" applyAlignment="1">
      <alignment horizontal="center" vertical="center"/>
    </xf>
    <xf numFmtId="165" fontId="14" fillId="3" borderId="10" xfId="0" applyNumberFormat="1" applyFont="1" applyFill="1" applyBorder="1" applyAlignment="1">
      <alignment horizontal="center" vertical="center"/>
    </xf>
    <xf numFmtId="0" fontId="14" fillId="7" borderId="13" xfId="0" applyFont="1" applyFill="1" applyBorder="1" applyAlignment="1">
      <alignment horizontal="center" vertical="center"/>
    </xf>
    <xf numFmtId="0" fontId="14" fillId="7" borderId="10" xfId="0" applyFont="1" applyFill="1" applyBorder="1" applyAlignment="1">
      <alignment horizontal="center" vertical="center"/>
    </xf>
    <xf numFmtId="165" fontId="10" fillId="3" borderId="10" xfId="0" applyNumberFormat="1" applyFont="1" applyFill="1" applyBorder="1" applyAlignment="1">
      <alignment horizontal="center" vertical="center"/>
    </xf>
    <xf numFmtId="0" fontId="14" fillId="3" borderId="4" xfId="0" applyFont="1" applyFill="1" applyBorder="1" applyAlignment="1">
      <alignment vertical="top"/>
    </xf>
    <xf numFmtId="0" fontId="16" fillId="0" borderId="16" xfId="0" applyFont="1" applyBorder="1" applyAlignment="1">
      <alignment vertical="top" wrapText="1"/>
    </xf>
    <xf numFmtId="165" fontId="14" fillId="3" borderId="17" xfId="0" applyNumberFormat="1" applyFont="1" applyFill="1" applyBorder="1" applyAlignment="1">
      <alignment horizontal="center" vertical="center"/>
    </xf>
    <xf numFmtId="0" fontId="13" fillId="0" borderId="8" xfId="0" applyFont="1" applyBorder="1" applyAlignment="1">
      <alignment horizontal="left" vertical="center"/>
    </xf>
    <xf numFmtId="165" fontId="8" fillId="0" borderId="10" xfId="0" applyNumberFormat="1" applyFont="1" applyBorder="1" applyAlignment="1">
      <alignment horizontal="center" vertical="center"/>
    </xf>
    <xf numFmtId="165" fontId="8" fillId="4" borderId="10" xfId="0" applyNumberFormat="1" applyFont="1" applyFill="1" applyBorder="1" applyAlignment="1">
      <alignment horizontal="center" vertical="center"/>
    </xf>
    <xf numFmtId="165" fontId="8" fillId="5" borderId="10" xfId="0" applyNumberFormat="1" applyFont="1" applyFill="1" applyBorder="1" applyAlignment="1">
      <alignment horizontal="center" vertical="center"/>
    </xf>
    <xf numFmtId="165" fontId="8" fillId="6" borderId="9" xfId="0" applyNumberFormat="1" applyFont="1" applyFill="1" applyBorder="1" applyAlignment="1">
      <alignment horizontal="center" vertical="center"/>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7" fillId="0" borderId="0" xfId="0" applyFont="1" applyAlignment="1">
      <alignment vertical="top" wrapText="1"/>
    </xf>
    <xf numFmtId="0" fontId="7" fillId="0" borderId="0" xfId="0" applyFont="1" applyAlignment="1">
      <alignment horizontal="left"/>
    </xf>
    <xf numFmtId="0" fontId="19" fillId="0" borderId="3" xfId="0" applyFont="1" applyBorder="1" applyAlignment="1">
      <alignment vertical="center" wrapText="1"/>
    </xf>
    <xf numFmtId="0" fontId="20" fillId="0" borderId="13" xfId="1" quotePrefix="1" applyFont="1" applyFill="1" applyBorder="1" applyAlignment="1">
      <alignment horizontal="center" vertical="center" wrapText="1"/>
    </xf>
    <xf numFmtId="0" fontId="10" fillId="0" borderId="3" xfId="1" quotePrefix="1" applyFont="1" applyFill="1" applyBorder="1" applyAlignment="1">
      <alignment horizontal="center" vertical="center" wrapText="1"/>
    </xf>
    <xf numFmtId="165" fontId="18" fillId="0" borderId="0" xfId="0" applyNumberFormat="1" applyFont="1" applyAlignment="1">
      <alignment horizontal="left"/>
    </xf>
    <xf numFmtId="0" fontId="19" fillId="0" borderId="10" xfId="0" applyFont="1" applyBorder="1" applyAlignment="1">
      <alignment vertical="center" wrapText="1"/>
    </xf>
    <xf numFmtId="44" fontId="10" fillId="3" borderId="10" xfId="1" applyNumberFormat="1" applyFont="1" applyFill="1" applyBorder="1" applyAlignment="1">
      <alignment horizontal="center" vertical="center" wrapText="1"/>
    </xf>
    <xf numFmtId="0" fontId="18" fillId="0" borderId="0" xfId="0" applyFont="1" applyAlignment="1">
      <alignment horizontal="left"/>
    </xf>
    <xf numFmtId="0" fontId="10" fillId="0" borderId="0" xfId="1" quotePrefix="1" applyFont="1" applyFill="1" applyBorder="1" applyAlignment="1">
      <alignment horizontal="center" vertical="center" wrapText="1"/>
    </xf>
    <xf numFmtId="0" fontId="21" fillId="0" borderId="0" xfId="0" applyFont="1" applyAlignment="1">
      <alignment vertical="top"/>
    </xf>
    <xf numFmtId="0" fontId="8" fillId="0" borderId="0" xfId="0" applyFont="1" applyAlignment="1">
      <alignment horizontal="center" vertical="center" wrapText="1"/>
    </xf>
    <xf numFmtId="165" fontId="8" fillId="0" borderId="0" xfId="0" applyNumberFormat="1" applyFont="1" applyAlignment="1">
      <alignment horizontal="center" vertical="center" wrapText="1"/>
    </xf>
    <xf numFmtId="0" fontId="8" fillId="0" borderId="0" xfId="0" quotePrefix="1" applyFont="1" applyAlignment="1">
      <alignment horizontal="center" vertical="center" wrapText="1"/>
    </xf>
    <xf numFmtId="0" fontId="21" fillId="0" borderId="0" xfId="0" applyFont="1"/>
    <xf numFmtId="0" fontId="7" fillId="0" borderId="0" xfId="0" applyFont="1" applyAlignment="1">
      <alignment vertical="top"/>
    </xf>
    <xf numFmtId="0" fontId="10" fillId="0" borderId="3" xfId="0" applyFont="1" applyBorder="1" applyAlignment="1">
      <alignment horizontal="left" vertical="center" wrapText="1"/>
    </xf>
    <xf numFmtId="0" fontId="10" fillId="4" borderId="10" xfId="0"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0" fontId="10" fillId="6" borderId="10" xfId="0" quotePrefix="1" applyFont="1" applyFill="1" applyBorder="1" applyAlignment="1">
      <alignment horizontal="center" vertical="center" wrapText="1"/>
    </xf>
    <xf numFmtId="0" fontId="2" fillId="0" borderId="0" xfId="0" applyFont="1" applyAlignment="1">
      <alignment vertical="center" readingOrder="1"/>
    </xf>
    <xf numFmtId="0" fontId="0" fillId="0" borderId="0" xfId="0" applyAlignment="1">
      <alignment vertical="center"/>
    </xf>
    <xf numFmtId="0" fontId="2" fillId="0" borderId="0" xfId="0" applyFont="1"/>
    <xf numFmtId="165" fontId="0" fillId="0" borderId="7" xfId="0" applyNumberFormat="1" applyBorder="1" applyAlignment="1">
      <alignment horizontal="center"/>
    </xf>
    <xf numFmtId="10" fontId="0" fillId="0" borderId="7" xfId="0" applyNumberFormat="1" applyBorder="1" applyAlignment="1">
      <alignment horizontal="center"/>
    </xf>
    <xf numFmtId="0" fontId="1" fillId="0" borderId="6" xfId="0" applyFont="1" applyBorder="1"/>
    <xf numFmtId="0" fontId="0" fillId="0" borderId="7" xfId="0" applyBorder="1"/>
    <xf numFmtId="165" fontId="0" fillId="0" borderId="7" xfId="0" applyNumberFormat="1" applyBorder="1" applyAlignment="1">
      <alignment horizontal="center" vertical="center"/>
    </xf>
    <xf numFmtId="165" fontId="1" fillId="0" borderId="0" xfId="0" applyNumberFormat="1" applyFont="1" applyAlignment="1">
      <alignment horizontal="center"/>
    </xf>
    <xf numFmtId="0" fontId="4" fillId="0" borderId="0" xfId="0" applyFont="1"/>
    <xf numFmtId="0" fontId="6" fillId="0" borderId="0" xfId="0" applyFont="1"/>
    <xf numFmtId="0" fontId="0" fillId="0" borderId="3" xfId="0" applyBorder="1"/>
    <xf numFmtId="0" fontId="0" fillId="0" borderId="0" xfId="0" applyAlignment="1">
      <alignment horizontal="center" vertical="center" wrapText="1"/>
    </xf>
    <xf numFmtId="164" fontId="0" fillId="0" borderId="0" xfId="0" applyNumberFormat="1"/>
    <xf numFmtId="0" fontId="1" fillId="0" borderId="1" xfId="0" applyFont="1" applyBorder="1" applyAlignment="1">
      <alignment horizontal="left" vertical="center"/>
    </xf>
    <xf numFmtId="0" fontId="1" fillId="0" borderId="21" xfId="0" applyFont="1" applyBorder="1" applyAlignment="1">
      <alignment horizontal="left" vertical="center"/>
    </xf>
    <xf numFmtId="0" fontId="1" fillId="4" borderId="3" xfId="0" applyFont="1" applyFill="1" applyBorder="1" applyAlignment="1">
      <alignment vertical="center"/>
    </xf>
    <xf numFmtId="0" fontId="1" fillId="4" borderId="3" xfId="0" applyFont="1" applyFill="1" applyBorder="1" applyAlignment="1">
      <alignment vertical="center" wrapText="1"/>
    </xf>
    <xf numFmtId="0" fontId="0" fillId="0" borderId="0" xfId="0" applyAlignment="1">
      <alignment horizontal="left" indent="1"/>
    </xf>
    <xf numFmtId="165" fontId="0" fillId="0" borderId="3" xfId="0" applyNumberFormat="1" applyBorder="1"/>
    <xf numFmtId="0" fontId="6" fillId="0" borderId="0" xfId="0" applyFont="1" applyAlignment="1">
      <alignment horizontal="left" vertical="center"/>
    </xf>
    <xf numFmtId="0" fontId="6" fillId="0" borderId="0" xfId="0" applyFont="1" applyAlignment="1">
      <alignment vertical="center"/>
    </xf>
    <xf numFmtId="0" fontId="1" fillId="0" borderId="0" xfId="0" applyFont="1"/>
    <xf numFmtId="0" fontId="1" fillId="4" borderId="3" xfId="0" applyFont="1" applyFill="1" applyBorder="1" applyAlignment="1">
      <alignment horizontal="left" vertical="center"/>
    </xf>
    <xf numFmtId="0" fontId="9" fillId="4" borderId="3" xfId="0" applyFont="1" applyFill="1" applyBorder="1" applyAlignment="1">
      <alignment vertical="center"/>
    </xf>
    <xf numFmtId="0" fontId="0" fillId="0" borderId="3" xfId="0" applyBorder="1" applyAlignment="1">
      <alignment horizontal="center" vertical="center"/>
    </xf>
    <xf numFmtId="0" fontId="0" fillId="0" borderId="3" xfId="0" applyBorder="1" applyAlignment="1">
      <alignment wrapText="1"/>
    </xf>
    <xf numFmtId="0" fontId="1" fillId="4" borderId="3" xfId="0" applyFont="1" applyFill="1" applyBorder="1" applyAlignment="1">
      <alignment horizontal="center" vertical="center"/>
    </xf>
    <xf numFmtId="0" fontId="0" fillId="0" borderId="10" xfId="0" applyBorder="1" applyAlignment="1">
      <alignment horizontal="center" vertical="center"/>
    </xf>
    <xf numFmtId="0" fontId="1" fillId="4" borderId="3" xfId="0" applyFont="1" applyFill="1"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9" borderId="3" xfId="0" applyFill="1" applyBorder="1" applyAlignment="1">
      <alignment horizontal="center"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23" fillId="0" borderId="0" xfId="0" applyFont="1"/>
    <xf numFmtId="0" fontId="0" fillId="0" borderId="0" xfId="0" applyAlignment="1">
      <alignment vertical="center" wrapText="1"/>
    </xf>
    <xf numFmtId="0" fontId="0" fillId="0" borderId="0" xfId="0" applyAlignment="1">
      <alignment horizontal="left"/>
    </xf>
    <xf numFmtId="0" fontId="10" fillId="0" borderId="13" xfId="1" quotePrefix="1" applyFont="1" applyFill="1" applyBorder="1" applyAlignment="1">
      <alignment horizontal="center" vertical="center" wrapText="1"/>
    </xf>
    <xf numFmtId="0" fontId="26" fillId="0" borderId="0" xfId="0" applyFont="1"/>
    <xf numFmtId="0" fontId="11" fillId="0" borderId="0" xfId="1"/>
    <xf numFmtId="0" fontId="3" fillId="0" borderId="0" xfId="0" applyFont="1"/>
    <xf numFmtId="0" fontId="25" fillId="0" borderId="0" xfId="0" applyFont="1"/>
    <xf numFmtId="166" fontId="25" fillId="0" borderId="0" xfId="0" applyNumberFormat="1" applyFont="1"/>
    <xf numFmtId="0" fontId="27" fillId="0" borderId="0" xfId="0" applyFont="1" applyAlignment="1">
      <alignment horizontal="left" vertical="top" wrapText="1" shrinkToFit="1"/>
    </xf>
    <xf numFmtId="0" fontId="27" fillId="0" borderId="0" xfId="0" applyFont="1" applyAlignment="1">
      <alignment vertical="top" wrapText="1" shrinkToFit="1"/>
    </xf>
    <xf numFmtId="0" fontId="25" fillId="10" borderId="0" xfId="0" applyFont="1" applyFill="1" applyAlignment="1">
      <alignment horizontal="left" vertical="top" wrapText="1" shrinkToFit="1"/>
    </xf>
    <xf numFmtId="0" fontId="27" fillId="11" borderId="0" xfId="0" applyFont="1" applyFill="1" applyAlignment="1">
      <alignment vertical="top" wrapText="1" shrinkToFit="1"/>
    </xf>
    <xf numFmtId="0" fontId="27" fillId="10" borderId="0" xfId="0" applyFont="1" applyFill="1" applyAlignment="1">
      <alignment vertical="top" wrapText="1" shrinkToFit="1"/>
    </xf>
    <xf numFmtId="0" fontId="25" fillId="0" borderId="0" xfId="0" quotePrefix="1" applyFont="1"/>
    <xf numFmtId="0" fontId="29" fillId="13" borderId="0" xfId="0" applyFont="1" applyFill="1" applyAlignment="1">
      <alignment horizontal="center" vertical="center"/>
    </xf>
    <xf numFmtId="0" fontId="30" fillId="0" borderId="0" xfId="0" applyFont="1"/>
    <xf numFmtId="0" fontId="1" fillId="0" borderId="11" xfId="0" applyFont="1" applyBorder="1" applyAlignment="1">
      <alignment vertical="center" wrapText="1"/>
    </xf>
    <xf numFmtId="0" fontId="0" fillId="15" borderId="28" xfId="0" applyFill="1" applyBorder="1"/>
    <xf numFmtId="0" fontId="0" fillId="0" borderId="7" xfId="0" applyBorder="1" applyAlignment="1">
      <alignment horizontal="center" vertical="center"/>
    </xf>
    <xf numFmtId="167" fontId="0" fillId="0" borderId="0" xfId="0" applyNumberFormat="1"/>
    <xf numFmtId="0" fontId="30" fillId="4" borderId="0" xfId="0" applyFont="1" applyFill="1"/>
    <xf numFmtId="0" fontId="30" fillId="4" borderId="6" xfId="0" applyFont="1" applyFill="1" applyBorder="1"/>
    <xf numFmtId="0" fontId="0" fillId="0" borderId="14" xfId="0" applyBorder="1"/>
    <xf numFmtId="165" fontId="0" fillId="0" borderId="0" xfId="0" applyNumberFormat="1" applyAlignment="1">
      <alignment horizontal="left"/>
    </xf>
    <xf numFmtId="0" fontId="33" fillId="0" borderId="6" xfId="0" applyFont="1" applyBorder="1" applyAlignment="1">
      <alignment horizontal="left" indent="1"/>
    </xf>
    <xf numFmtId="165" fontId="0" fillId="0" borderId="9" xfId="0" applyNumberFormat="1" applyBorder="1" applyAlignment="1">
      <alignment horizontal="center"/>
    </xf>
    <xf numFmtId="0" fontId="25" fillId="0" borderId="0" xfId="0" applyFont="1" applyAlignment="1">
      <alignment horizontal="center" vertical="center"/>
    </xf>
    <xf numFmtId="0" fontId="25" fillId="12" borderId="0" xfId="0" applyFont="1" applyFill="1" applyAlignment="1">
      <alignment horizontal="center" vertical="center"/>
    </xf>
    <xf numFmtId="0" fontId="5" fillId="0" borderId="0" xfId="0" applyFont="1"/>
    <xf numFmtId="0" fontId="0" fillId="0" borderId="6" xfId="0" applyBorder="1" applyAlignment="1">
      <alignment horizontal="left" indent="1"/>
    </xf>
    <xf numFmtId="0" fontId="0" fillId="8" borderId="0" xfId="0" applyFill="1"/>
    <xf numFmtId="0" fontId="0" fillId="17" borderId="0" xfId="0" applyFill="1"/>
    <xf numFmtId="0" fontId="0" fillId="14" borderId="0" xfId="0" applyFill="1"/>
    <xf numFmtId="0" fontId="0" fillId="18" borderId="0" xfId="0" applyFill="1"/>
    <xf numFmtId="0" fontId="0" fillId="19" borderId="0" xfId="0" applyFill="1"/>
    <xf numFmtId="0" fontId="0" fillId="20" borderId="0" xfId="0" applyFill="1"/>
    <xf numFmtId="0" fontId="0" fillId="21" borderId="0" xfId="0" applyFill="1"/>
    <xf numFmtId="0" fontId="13" fillId="0" borderId="0" xfId="0" applyFont="1" applyAlignment="1">
      <alignment vertical="center"/>
    </xf>
    <xf numFmtId="0" fontId="3" fillId="0" borderId="0" xfId="0" applyFont="1" applyAlignment="1">
      <alignment vertical="center"/>
    </xf>
    <xf numFmtId="0" fontId="34" fillId="22" borderId="29" xfId="0" applyFont="1" applyFill="1" applyBorder="1"/>
    <xf numFmtId="0" fontId="34" fillId="22" borderId="30" xfId="0" applyFont="1" applyFill="1" applyBorder="1"/>
    <xf numFmtId="0" fontId="35" fillId="0" borderId="29" xfId="0" applyFont="1" applyBorder="1"/>
    <xf numFmtId="0" fontId="35" fillId="0" borderId="30" xfId="0" applyFont="1" applyBorder="1"/>
    <xf numFmtId="0" fontId="35" fillId="0" borderId="31" xfId="0" applyFont="1" applyBorder="1"/>
    <xf numFmtId="0" fontId="35" fillId="0" borderId="32" xfId="0" applyFont="1" applyBorder="1"/>
    <xf numFmtId="0" fontId="36" fillId="0" borderId="0" xfId="0" applyFont="1"/>
    <xf numFmtId="0" fontId="11" fillId="0" borderId="0" xfId="1" applyAlignment="1">
      <alignment vertical="center" wrapText="1"/>
    </xf>
    <xf numFmtId="0" fontId="3" fillId="0" borderId="0" xfId="1" applyFont="1" applyAlignment="1">
      <alignment vertical="center"/>
    </xf>
    <xf numFmtId="0" fontId="22" fillId="0" borderId="0" xfId="1" applyFont="1" applyFill="1" applyBorder="1" applyAlignment="1">
      <alignment vertical="center" wrapText="1"/>
    </xf>
    <xf numFmtId="0" fontId="37" fillId="0" borderId="0" xfId="0" applyFont="1"/>
    <xf numFmtId="0" fontId="25" fillId="0" borderId="0" xfId="0" applyFont="1" applyAlignment="1">
      <alignment horizontal="right"/>
    </xf>
    <xf numFmtId="0" fontId="28" fillId="0" borderId="27" xfId="0" applyFont="1" applyBorder="1"/>
    <xf numFmtId="0" fontId="0" fillId="0" borderId="0" xfId="0" applyAlignment="1">
      <alignment wrapText="1"/>
    </xf>
    <xf numFmtId="0" fontId="30" fillId="0" borderId="0" xfId="0" applyFont="1" applyAlignment="1">
      <alignment horizontal="center"/>
    </xf>
    <xf numFmtId="0" fontId="27" fillId="0" borderId="0" xfId="0" applyFont="1"/>
    <xf numFmtId="0" fontId="31" fillId="0" borderId="0" xfId="0" applyFont="1"/>
    <xf numFmtId="0" fontId="1" fillId="0" borderId="7" xfId="0" applyFont="1" applyBorder="1"/>
    <xf numFmtId="0" fontId="1" fillId="0" borderId="4" xfId="0" applyFont="1" applyBorder="1"/>
    <xf numFmtId="0" fontId="1" fillId="0" borderId="14" xfId="0" applyFont="1" applyBorder="1"/>
    <xf numFmtId="0" fontId="1" fillId="0" borderId="5" xfId="0" applyFont="1" applyBorder="1"/>
    <xf numFmtId="0" fontId="1" fillId="0" borderId="3" xfId="0" applyFont="1" applyBorder="1" applyAlignment="1">
      <alignment vertical="center" wrapText="1"/>
    </xf>
    <xf numFmtId="0" fontId="30" fillId="0" borderId="3" xfId="0" applyFont="1" applyBorder="1" applyAlignment="1">
      <alignment vertical="center" wrapText="1"/>
    </xf>
    <xf numFmtId="0" fontId="30" fillId="5" borderId="3" xfId="0" applyFont="1" applyFill="1" applyBorder="1" applyAlignment="1">
      <alignment vertical="center" wrapText="1"/>
    </xf>
    <xf numFmtId="0" fontId="30" fillId="5" borderId="10" xfId="0" applyFont="1" applyFill="1" applyBorder="1" applyAlignment="1">
      <alignment horizontal="left"/>
    </xf>
    <xf numFmtId="0" fontId="0" fillId="0" borderId="3" xfId="0" applyBorder="1" applyAlignment="1">
      <alignment horizontal="center"/>
    </xf>
    <xf numFmtId="0" fontId="0" fillId="23" borderId="0" xfId="0" applyFill="1"/>
    <xf numFmtId="0" fontId="3" fillId="0" borderId="3" xfId="0" applyFont="1" applyBorder="1"/>
    <xf numFmtId="165" fontId="3" fillId="0" borderId="3" xfId="0" applyNumberFormat="1" applyFont="1" applyBorder="1" applyAlignment="1">
      <alignment horizontal="left"/>
    </xf>
    <xf numFmtId="165" fontId="3" fillId="0" borderId="4" xfId="0" applyNumberFormat="1" applyFont="1" applyBorder="1" applyAlignment="1">
      <alignment horizontal="left"/>
    </xf>
    <xf numFmtId="0" fontId="30" fillId="0" borderId="0" xfId="0" applyFont="1" applyAlignment="1">
      <alignment vertical="center" wrapText="1"/>
    </xf>
    <xf numFmtId="0" fontId="30" fillId="0" borderId="0" xfId="0" applyFont="1" applyAlignment="1">
      <alignment horizontal="left" vertical="center" wrapText="1"/>
    </xf>
    <xf numFmtId="0" fontId="3" fillId="0" borderId="0" xfId="0" applyFont="1" applyAlignment="1">
      <alignment horizontal="left"/>
    </xf>
    <xf numFmtId="165" fontId="3" fillId="0" borderId="0" xfId="0" applyNumberFormat="1" applyFont="1" applyAlignment="1">
      <alignment horizontal="left"/>
    </xf>
    <xf numFmtId="10" fontId="3" fillId="0" borderId="0" xfId="0" applyNumberFormat="1" applyFont="1" applyAlignment="1">
      <alignment horizontal="left"/>
    </xf>
    <xf numFmtId="0" fontId="0" fillId="0" borderId="0" xfId="0" quotePrefix="1" applyAlignment="1">
      <alignment horizontal="center" vertical="center"/>
    </xf>
    <xf numFmtId="165" fontId="3" fillId="0" borderId="0" xfId="0" applyNumberFormat="1" applyFont="1"/>
    <xf numFmtId="0" fontId="40" fillId="0" borderId="0" xfId="0" applyFont="1"/>
    <xf numFmtId="0" fontId="3" fillId="0" borderId="3" xfId="0" quotePrefix="1" applyFont="1" applyBorder="1" applyAlignment="1">
      <alignment wrapText="1"/>
    </xf>
    <xf numFmtId="165" fontId="3" fillId="0" borderId="5" xfId="0" applyNumberFormat="1" applyFont="1" applyBorder="1" applyAlignment="1">
      <alignment horizontal="left"/>
    </xf>
    <xf numFmtId="165" fontId="3" fillId="0" borderId="13" xfId="0" applyNumberFormat="1" applyFont="1" applyBorder="1" applyAlignment="1">
      <alignment horizontal="left"/>
    </xf>
    <xf numFmtId="0" fontId="30" fillId="16" borderId="3" xfId="0" applyFont="1" applyFill="1" applyBorder="1"/>
    <xf numFmtId="165" fontId="30" fillId="0" borderId="3" xfId="0" applyNumberFormat="1" applyFont="1" applyBorder="1" applyAlignment="1">
      <alignment horizontal="left"/>
    </xf>
    <xf numFmtId="165" fontId="30" fillId="0" borderId="0" xfId="0" applyNumberFormat="1" applyFont="1" applyAlignment="1">
      <alignment horizontal="left"/>
    </xf>
    <xf numFmtId="0" fontId="42" fillId="4" borderId="3" xfId="0" applyFont="1" applyFill="1" applyBorder="1" applyAlignment="1">
      <alignment horizontal="left" vertical="center"/>
    </xf>
    <xf numFmtId="0" fontId="3" fillId="0" borderId="3" xfId="0" applyFont="1" applyBorder="1" applyAlignment="1">
      <alignment vertical="center"/>
    </xf>
    <xf numFmtId="0" fontId="3" fillId="0" borderId="3" xfId="0" applyFont="1" applyBorder="1" applyAlignment="1">
      <alignment vertical="center" wrapText="1"/>
    </xf>
    <xf numFmtId="168" fontId="3" fillId="0" borderId="0" xfId="0" applyNumberFormat="1" applyFont="1" applyAlignment="1">
      <alignment horizontal="left" indent="12"/>
    </xf>
    <xf numFmtId="0" fontId="3" fillId="0" borderId="0" xfId="0" quotePrefix="1" applyFont="1"/>
    <xf numFmtId="167" fontId="3" fillId="0" borderId="0" xfId="0" applyNumberFormat="1" applyFont="1" applyAlignment="1">
      <alignment horizontal="left" indent="12"/>
    </xf>
    <xf numFmtId="0" fontId="0" fillId="0" borderId="0" xfId="0" applyAlignment="1">
      <alignment horizontal="center"/>
    </xf>
    <xf numFmtId="0" fontId="1" fillId="0" borderId="0" xfId="0" applyFont="1" applyAlignment="1">
      <alignment horizontal="left"/>
    </xf>
    <xf numFmtId="0" fontId="0" fillId="0" borderId="0" xfId="0" quotePrefix="1" applyAlignment="1">
      <alignment wrapText="1"/>
    </xf>
    <xf numFmtId="165" fontId="0" fillId="0" borderId="0" xfId="0" applyNumberFormat="1"/>
    <xf numFmtId="0" fontId="0" fillId="0" borderId="3" xfId="0" applyBorder="1" applyProtection="1">
      <protection locked="0"/>
    </xf>
    <xf numFmtId="0" fontId="0" fillId="0" borderId="3" xfId="0" applyBorder="1" applyAlignment="1" applyProtection="1">
      <alignment wrapText="1"/>
      <protection locked="0"/>
    </xf>
    <xf numFmtId="0" fontId="0" fillId="0" borderId="23" xfId="0" applyBorder="1" applyAlignment="1" applyProtection="1">
      <alignment wrapText="1"/>
      <protection locked="0"/>
    </xf>
    <xf numFmtId="0" fontId="0" fillId="9" borderId="24" xfId="0" applyFill="1" applyBorder="1" applyAlignment="1" applyProtection="1">
      <alignment horizontal="center" vertical="center"/>
      <protection locked="0"/>
    </xf>
    <xf numFmtId="0" fontId="0" fillId="9" borderId="24" xfId="0" applyFill="1" applyBorder="1" applyAlignment="1" applyProtection="1">
      <alignment wrapText="1"/>
      <protection locked="0"/>
    </xf>
    <xf numFmtId="0" fontId="0" fillId="9" borderId="3" xfId="0" applyFill="1" applyBorder="1" applyAlignment="1" applyProtection="1">
      <alignment horizontal="center" vertical="center"/>
      <protection locked="0"/>
    </xf>
    <xf numFmtId="0" fontId="0" fillId="9" borderId="3" xfId="0" applyFill="1" applyBorder="1" applyAlignment="1" applyProtection="1">
      <alignment wrapText="1"/>
      <protection locked="0"/>
    </xf>
    <xf numFmtId="0" fontId="0" fillId="9" borderId="23" xfId="0" applyFill="1" applyBorder="1" applyAlignment="1" applyProtection="1">
      <alignment horizontal="center" vertical="center"/>
      <protection locked="0"/>
    </xf>
    <xf numFmtId="0" fontId="0" fillId="9" borderId="23" xfId="0" applyFill="1" applyBorder="1" applyAlignment="1" applyProtection="1">
      <alignment wrapText="1"/>
      <protection locked="0"/>
    </xf>
    <xf numFmtId="0" fontId="0" fillId="0" borderId="24" xfId="0" applyBorder="1" applyAlignment="1" applyProtection="1">
      <alignment wrapText="1"/>
      <protection locked="0"/>
    </xf>
    <xf numFmtId="0" fontId="0" fillId="0" borderId="10" xfId="0" applyBorder="1" applyAlignment="1" applyProtection="1">
      <alignment wrapText="1"/>
      <protection locked="0"/>
    </xf>
    <xf numFmtId="0" fontId="11" fillId="0" borderId="0" xfId="1" applyAlignment="1" applyProtection="1">
      <alignment horizontal="center"/>
      <protection locked="0"/>
    </xf>
    <xf numFmtId="0" fontId="0" fillId="2" borderId="7" xfId="0" applyFill="1" applyBorder="1" applyAlignment="1" applyProtection="1">
      <alignment horizontal="center"/>
      <protection locked="0"/>
    </xf>
    <xf numFmtId="165" fontId="0" fillId="2" borderId="7" xfId="0" applyNumberFormat="1" applyFill="1" applyBorder="1" applyAlignment="1" applyProtection="1">
      <alignment horizontal="center" vertical="center"/>
      <protection locked="0"/>
    </xf>
    <xf numFmtId="10" fontId="0" fillId="2" borderId="7" xfId="0" applyNumberFormat="1" applyFill="1" applyBorder="1" applyAlignment="1" applyProtection="1">
      <alignment horizontal="center"/>
      <protection locked="0"/>
    </xf>
    <xf numFmtId="0" fontId="11" fillId="0" borderId="0" xfId="1" applyProtection="1">
      <protection locked="0"/>
    </xf>
    <xf numFmtId="0" fontId="3" fillId="0" borderId="3" xfId="0" applyFont="1" applyBorder="1" applyAlignment="1" applyProtection="1">
      <alignment horizontal="center"/>
      <protection locked="0"/>
    </xf>
    <xf numFmtId="0" fontId="3" fillId="0" borderId="3" xfId="0" applyFont="1" applyBorder="1" applyProtection="1">
      <protection locked="0"/>
    </xf>
    <xf numFmtId="0" fontId="3" fillId="8" borderId="26" xfId="0" applyFont="1" applyFill="1" applyBorder="1" applyAlignment="1" applyProtection="1">
      <alignment vertical="center"/>
      <protection locked="0"/>
    </xf>
    <xf numFmtId="0" fontId="2" fillId="0" borderId="3" xfId="0" applyFont="1" applyBorder="1" applyAlignment="1" applyProtection="1">
      <alignment horizontal="left"/>
      <protection locked="0"/>
    </xf>
    <xf numFmtId="0" fontId="2" fillId="0" borderId="3" xfId="0" applyFont="1" applyBorder="1" applyProtection="1">
      <protection locked="0"/>
    </xf>
    <xf numFmtId="8" fontId="2" fillId="0" borderId="3" xfId="0" applyNumberFormat="1" applyFont="1" applyBorder="1" applyAlignment="1" applyProtection="1">
      <alignment horizontal="center"/>
      <protection locked="0"/>
    </xf>
    <xf numFmtId="0" fontId="1" fillId="0" borderId="2" xfId="0" applyFont="1" applyBorder="1" applyAlignment="1" applyProtection="1">
      <alignment horizontal="center" vertical="center" wrapText="1"/>
      <protection locked="0"/>
    </xf>
    <xf numFmtId="10" fontId="0" fillId="0" borderId="3" xfId="0" applyNumberFormat="1" applyBorder="1" applyProtection="1">
      <protection locked="0"/>
    </xf>
    <xf numFmtId="0" fontId="0" fillId="0" borderId="0" xfId="0" applyProtection="1">
      <protection locked="0"/>
    </xf>
    <xf numFmtId="167" fontId="0" fillId="0" borderId="0" xfId="0" applyNumberFormat="1" applyProtection="1">
      <protection locked="0"/>
    </xf>
    <xf numFmtId="0" fontId="0" fillId="0" borderId="0" xfId="0" pivotButton="1" applyProtection="1">
      <protection locked="0"/>
    </xf>
    <xf numFmtId="0" fontId="0" fillId="0" borderId="0" xfId="0" applyAlignment="1" applyProtection="1">
      <alignment horizontal="left"/>
      <protection locked="0"/>
    </xf>
    <xf numFmtId="0" fontId="3" fillId="0" borderId="3" xfId="0" applyFont="1" applyBorder="1" applyAlignment="1" applyProtection="1">
      <alignment horizontal="left" wrapText="1"/>
      <protection locked="0"/>
    </xf>
    <xf numFmtId="0" fontId="0" fillId="9" borderId="24"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9" borderId="23" xfId="0" applyFill="1" applyBorder="1" applyAlignment="1" applyProtection="1">
      <alignment horizontal="left" vertical="center"/>
      <protection locked="0"/>
    </xf>
    <xf numFmtId="0" fontId="30" fillId="0" borderId="3" xfId="0" applyFont="1" applyBorder="1" applyAlignment="1">
      <alignment wrapText="1"/>
    </xf>
    <xf numFmtId="0" fontId="11" fillId="0" borderId="0" xfId="1" applyAlignment="1">
      <alignment wrapText="1"/>
    </xf>
    <xf numFmtId="0" fontId="6" fillId="0" borderId="0" xfId="0" applyFont="1" applyAlignment="1">
      <alignment horizontal="right"/>
    </xf>
    <xf numFmtId="8" fontId="30" fillId="0" borderId="0" xfId="0" applyNumberFormat="1" applyFont="1" applyAlignment="1">
      <alignment horizontal="center"/>
    </xf>
    <xf numFmtId="0" fontId="0" fillId="0" borderId="0" xfId="0" quotePrefix="1"/>
    <xf numFmtId="0" fontId="0" fillId="24" borderId="0" xfId="0" applyFill="1"/>
    <xf numFmtId="0" fontId="0" fillId="5" borderId="0" xfId="0" applyFill="1"/>
    <xf numFmtId="0" fontId="0" fillId="6" borderId="0" xfId="0" applyFill="1"/>
    <xf numFmtId="0" fontId="0" fillId="25" borderId="0" xfId="0" applyFill="1"/>
    <xf numFmtId="0" fontId="0" fillId="26" borderId="0" xfId="0" applyFill="1"/>
    <xf numFmtId="0" fontId="0" fillId="27" borderId="0" xfId="0" applyFill="1"/>
    <xf numFmtId="0" fontId="0" fillId="16" borderId="0" xfId="0" applyFill="1"/>
    <xf numFmtId="0" fontId="0" fillId="28" borderId="0" xfId="0" applyFill="1"/>
    <xf numFmtId="14" fontId="0" fillId="0" borderId="0" xfId="0" applyNumberFormat="1"/>
    <xf numFmtId="0" fontId="43" fillId="0" borderId="0" xfId="1" applyFont="1" applyAlignment="1" applyProtection="1">
      <alignment vertical="top"/>
      <protection locked="0"/>
    </xf>
    <xf numFmtId="0" fontId="0" fillId="0" borderId="24"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9" borderId="24" xfId="0" applyFill="1" applyBorder="1" applyAlignment="1">
      <alignment horizontal="center" vertical="center"/>
    </xf>
    <xf numFmtId="0" fontId="0" fillId="9" borderId="3" xfId="0" applyFill="1" applyBorder="1" applyAlignment="1">
      <alignment horizontal="center" vertical="center"/>
    </xf>
    <xf numFmtId="0" fontId="0" fillId="9" borderId="23" xfId="0" applyFill="1" applyBorder="1" applyAlignment="1">
      <alignment horizontal="center" vertical="center"/>
    </xf>
    <xf numFmtId="0" fontId="2" fillId="0" borderId="0" xfId="0" applyFont="1" applyAlignment="1">
      <alignment horizontal="left" vertical="top" wrapText="1"/>
    </xf>
    <xf numFmtId="0" fontId="32" fillId="0" borderId="0" xfId="0" applyFont="1" applyAlignment="1">
      <alignment horizontal="left" vertical="top" wrapText="1"/>
    </xf>
    <xf numFmtId="0" fontId="0" fillId="9" borderId="25" xfId="0" applyFill="1" applyBorder="1" applyAlignment="1" applyProtection="1">
      <alignment horizontal="left" vertical="center" wrapText="1"/>
      <protection locked="0"/>
    </xf>
    <xf numFmtId="0" fontId="0" fillId="9" borderId="22" xfId="0" applyFill="1" applyBorder="1" applyAlignment="1" applyProtection="1">
      <alignment horizontal="left" vertical="center" wrapText="1"/>
      <protection locked="0"/>
    </xf>
    <xf numFmtId="0" fontId="0" fillId="9" borderId="17" xfId="0" applyFill="1" applyBorder="1" applyAlignment="1" applyProtection="1">
      <alignment horizontal="left" vertical="center" wrapText="1"/>
      <protection locked="0"/>
    </xf>
    <xf numFmtId="14" fontId="0" fillId="0" borderId="1" xfId="0" applyNumberFormat="1" applyBorder="1" applyAlignment="1" applyProtection="1">
      <alignment horizontal="center" vertical="center"/>
      <protection locked="0"/>
    </xf>
    <xf numFmtId="14" fontId="0" fillId="0" borderId="26"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 xfId="0" applyBorder="1" applyAlignment="1">
      <alignment horizontal="left" vertical="center"/>
    </xf>
    <xf numFmtId="0" fontId="0" fillId="0" borderId="26" xfId="0" applyBorder="1" applyAlignment="1">
      <alignment horizontal="left" vertical="center"/>
    </xf>
    <xf numFmtId="0" fontId="0" fillId="0" borderId="13"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9" borderId="25" xfId="0" applyFill="1" applyBorder="1" applyAlignment="1" applyProtection="1">
      <alignment horizontal="left" vertical="center"/>
      <protection locked="0"/>
    </xf>
    <xf numFmtId="0" fontId="0" fillId="9" borderId="22" xfId="0" applyFill="1" applyBorder="1" applyAlignment="1" applyProtection="1">
      <alignment horizontal="left" vertical="center"/>
      <protection locked="0"/>
    </xf>
    <xf numFmtId="0" fontId="0" fillId="9" borderId="17" xfId="0" applyFill="1" applyBorder="1" applyAlignment="1" applyProtection="1">
      <alignment horizontal="left" vertical="center"/>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0" xfId="0" applyBorder="1" applyAlignment="1">
      <alignment horizontal="center" vertical="center"/>
    </xf>
    <xf numFmtId="0" fontId="3" fillId="0" borderId="6" xfId="0" applyFont="1" applyBorder="1" applyAlignment="1">
      <alignment horizontal="left" indent="1"/>
    </xf>
    <xf numFmtId="0" fontId="3" fillId="0" borderId="0" xfId="0" applyFont="1" applyAlignment="1">
      <alignment horizontal="left" indent="1"/>
    </xf>
    <xf numFmtId="0" fontId="0" fillId="0" borderId="6" xfId="0" applyBorder="1" applyAlignment="1">
      <alignment horizontal="left" indent="1"/>
    </xf>
    <xf numFmtId="0" fontId="0" fillId="0" borderId="0" xfId="0" applyAlignment="1">
      <alignment horizontal="left" indent="1"/>
    </xf>
    <xf numFmtId="165" fontId="3" fillId="0" borderId="0" xfId="0" applyNumberFormat="1" applyFont="1" applyAlignment="1">
      <alignment horizontal="left" vertical="center" wrapText="1"/>
    </xf>
    <xf numFmtId="0" fontId="0" fillId="0" borderId="0" xfId="0" applyAlignment="1">
      <alignment horizontal="right" vertical="top"/>
    </xf>
    <xf numFmtId="0" fontId="0" fillId="0" borderId="7" xfId="0" applyBorder="1" applyAlignment="1">
      <alignment horizontal="right" vertical="top"/>
    </xf>
    <xf numFmtId="0" fontId="30" fillId="0" borderId="1" xfId="0" applyFont="1" applyBorder="1" applyAlignment="1">
      <alignment horizontal="right" vertical="center"/>
    </xf>
    <xf numFmtId="0" fontId="30" fillId="0" borderId="21" xfId="0" applyFont="1" applyBorder="1" applyAlignment="1">
      <alignment horizontal="right" vertical="center"/>
    </xf>
    <xf numFmtId="0" fontId="30" fillId="0" borderId="26" xfId="0" applyFont="1" applyBorder="1" applyAlignment="1">
      <alignment horizontal="right" vertical="center"/>
    </xf>
    <xf numFmtId="0" fontId="3" fillId="0" borderId="0" xfId="0" applyFont="1" applyAlignment="1">
      <alignment horizontal="left" wrapText="1"/>
    </xf>
    <xf numFmtId="0" fontId="3" fillId="0" borderId="0" xfId="0" applyFont="1" applyAlignment="1">
      <alignment horizontal="left" vertical="top" wrapText="1"/>
    </xf>
    <xf numFmtId="0" fontId="30" fillId="0" borderId="3" xfId="0" applyFont="1" applyBorder="1" applyAlignment="1">
      <alignment horizontal="center" vertical="center" wrapText="1"/>
    </xf>
    <xf numFmtId="0" fontId="3" fillId="0" borderId="3" xfId="0" applyFont="1" applyBorder="1" applyAlignment="1">
      <alignment horizontal="center" vertical="center" wrapText="1"/>
    </xf>
    <xf numFmtId="0" fontId="30" fillId="4"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3" xfId="0" applyFont="1" applyBorder="1" applyAlignment="1">
      <alignment horizontal="center" vertical="top" wrapText="1"/>
    </xf>
    <xf numFmtId="0" fontId="3" fillId="0" borderId="0" xfId="0" applyFont="1" applyAlignment="1">
      <alignment horizontal="left" vertical="top"/>
    </xf>
    <xf numFmtId="0" fontId="22" fillId="0" borderId="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5" xfId="0" applyFont="1" applyFill="1" applyBorder="1" applyAlignment="1">
      <alignment horizontal="center" vertical="center"/>
    </xf>
    <xf numFmtId="165" fontId="14" fillId="3" borderId="16" xfId="0" applyNumberFormat="1" applyFont="1" applyFill="1" applyBorder="1" applyAlignment="1">
      <alignment horizontal="center" vertical="center"/>
    </xf>
    <xf numFmtId="165" fontId="14" fillId="3" borderId="18" xfId="0" applyNumberFormat="1" applyFont="1" applyFill="1" applyBorder="1" applyAlignment="1">
      <alignment horizontal="center" vertical="center"/>
    </xf>
    <xf numFmtId="165" fontId="14" fillId="3" borderId="19" xfId="0" applyNumberFormat="1" applyFont="1" applyFill="1" applyBorder="1" applyAlignment="1">
      <alignment horizontal="center" vertical="center"/>
    </xf>
    <xf numFmtId="165" fontId="14" fillId="3" borderId="8" xfId="0" applyNumberFormat="1" applyFont="1" applyFill="1" applyBorder="1" applyAlignment="1">
      <alignment horizontal="center" vertical="center"/>
    </xf>
    <xf numFmtId="165" fontId="14" fillId="3" borderId="15" xfId="0" applyNumberFormat="1" applyFont="1" applyFill="1" applyBorder="1" applyAlignment="1">
      <alignment horizontal="center" vertical="center"/>
    </xf>
    <xf numFmtId="165" fontId="14" fillId="3" borderId="9" xfId="0" applyNumberFormat="1" applyFont="1" applyFill="1" applyBorder="1" applyAlignment="1">
      <alignment horizontal="center" vertical="center"/>
    </xf>
    <xf numFmtId="165" fontId="0" fillId="3" borderId="8" xfId="0" applyNumberFormat="1" applyFill="1" applyBorder="1" applyAlignment="1">
      <alignment horizontal="center" vertical="center"/>
    </xf>
    <xf numFmtId="0" fontId="10" fillId="0" borderId="14"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1" quotePrefix="1" applyFont="1" applyFill="1" applyBorder="1" applyAlignment="1">
      <alignment horizontal="center" vertical="center" wrapText="1"/>
    </xf>
    <xf numFmtId="0" fontId="10" fillId="0" borderId="10" xfId="1" quotePrefix="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8" xfId="1" applyFont="1" applyFill="1" applyBorder="1" applyAlignment="1">
      <alignment horizontal="center" vertical="center" wrapText="1"/>
    </xf>
    <xf numFmtId="0" fontId="10" fillId="0" borderId="9"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3" borderId="13" xfId="1" quotePrefix="1" applyFont="1" applyFill="1" applyBorder="1" applyAlignment="1">
      <alignment horizontal="center" vertical="center" wrapText="1"/>
    </xf>
    <xf numFmtId="0" fontId="10" fillId="3" borderId="17" xfId="1" quotePrefix="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20" fillId="0" borderId="13" xfId="1" quotePrefix="1" applyFont="1" applyFill="1" applyBorder="1" applyAlignment="1">
      <alignment horizontal="center" vertical="center" wrapText="1"/>
    </xf>
    <xf numFmtId="0" fontId="20" fillId="0" borderId="10" xfId="1" quotePrefix="1" applyFont="1" applyFill="1" applyBorder="1" applyAlignment="1">
      <alignment horizontal="center" vertical="center" wrapText="1"/>
    </xf>
    <xf numFmtId="0" fontId="7" fillId="0" borderId="3" xfId="0" applyFont="1" applyBorder="1" applyAlignment="1" applyProtection="1">
      <alignment horizontal="center"/>
      <protection locked="0"/>
    </xf>
    <xf numFmtId="0" fontId="9" fillId="4" borderId="3" xfId="0" applyFont="1" applyFill="1" applyBorder="1" applyAlignment="1">
      <alignment horizontal="center" wrapText="1"/>
    </xf>
    <xf numFmtId="165" fontId="10" fillId="0" borderId="3" xfId="0" applyNumberFormat="1" applyFont="1" applyBorder="1" applyAlignment="1" applyProtection="1">
      <alignment horizontal="center" vertical="center"/>
      <protection locked="0"/>
    </xf>
    <xf numFmtId="0" fontId="9" fillId="4" borderId="3" xfId="0" applyFont="1" applyFill="1" applyBorder="1" applyAlignment="1">
      <alignment horizontal="center" vertical="center" wrapText="1"/>
    </xf>
    <xf numFmtId="165" fontId="0" fillId="0" borderId="3" xfId="0" applyNumberFormat="1" applyBorder="1" applyAlignment="1">
      <alignment horizontal="center" vertical="center"/>
    </xf>
    <xf numFmtId="165" fontId="8" fillId="0" borderId="3" xfId="0" applyNumberFormat="1" applyFont="1" applyBorder="1" applyAlignment="1">
      <alignment horizontal="center" vertical="center"/>
    </xf>
    <xf numFmtId="0" fontId="0" fillId="0" borderId="0" xfId="0" applyAlignment="1">
      <alignment horizontal="center"/>
    </xf>
  </cellXfs>
  <cellStyles count="2">
    <cellStyle name="Hyperlink" xfId="1" builtinId="8"/>
    <cellStyle name="Standaard" xfId="0" builtinId="0"/>
  </cellStyles>
  <dxfs count="62">
    <dxf>
      <font>
        <b/>
        <i val="0"/>
        <strike val="0"/>
        <color auto="1"/>
      </font>
      <fill>
        <patternFill>
          <bgColor rgb="FFFFFF00"/>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24994659260841701"/>
        </patternFill>
      </fill>
    </dxf>
    <dxf>
      <fill>
        <patternFill>
          <bgColor rgb="FFFF0000"/>
        </patternFill>
      </fill>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numFmt numFmtId="167" formatCode="_ [$€-813]\ * #,##0.00_ ;_ [$€-813]\ * \-#,##0.00_ ;_ [$€-813]\ * &quot;-&quot;??_ ;_ @_ "/>
    </dxf>
    <dxf>
      <numFmt numFmtId="167" formatCode="_ [$€-813]\ * #,##0.00_ ;_ [$€-813]\ * \-#,##0.00_ ;_ [$€-813]\ * &quot;-&quot;??_ ;_ @_ "/>
    </dxf>
    <dxf>
      <numFmt numFmtId="167" formatCode="_ [$€-813]\ * #,##0.00_ ;_ [$€-813]\ * \-#,##0.00_ ;_ [$€-813]\ * &quot;-&quot;??_ ;_ @_ "/>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general" vertical="top" textRotation="0" wrapText="1" indent="0" justifyLastLine="0" shrinkToFit="1" readingOrder="0"/>
      <protection locked="1" hidden="0"/>
    </dxf>
    <dxf>
      <font>
        <b val="0"/>
        <i val="0"/>
        <strike val="0"/>
        <condense val="0"/>
        <extend val="0"/>
        <outline val="0"/>
        <shadow val="0"/>
        <u val="none"/>
        <vertAlign val="baseline"/>
        <sz val="9"/>
        <color theme="1"/>
        <name val="Arial"/>
        <scheme val="none"/>
      </font>
      <fill>
        <patternFill patternType="none">
          <fgColor indexed="64"/>
          <bgColor indexed="65"/>
        </patternFill>
      </fill>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strike val="0"/>
        <outline val="0"/>
        <shadow val="0"/>
        <u val="none"/>
        <vertAlign val="baseline"/>
        <sz val="9"/>
        <color theme="1"/>
        <name val="Arial"/>
        <scheme val="none"/>
      </font>
      <alignment horizontal="center" vertical="center" textRotation="0" wrapText="0" indent="0" justifyLastLine="0" shrinkToFit="0" readingOrder="0"/>
    </dxf>
    <dxf>
      <font>
        <strike val="0"/>
        <outline val="0"/>
        <shadow val="0"/>
        <u val="none"/>
        <vertAlign val="baseline"/>
        <sz val="9"/>
        <color theme="1"/>
        <name val="Arial"/>
        <scheme val="none"/>
      </font>
      <alignment horizontal="center" vertical="center" textRotation="0" wrapText="0" indent="0" justifyLastLine="0" shrinkToFit="0" readingOrder="0"/>
    </dxf>
    <dxf>
      <font>
        <strike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dxf>
    <dxf>
      <font>
        <b val="0"/>
        <i val="0"/>
        <strike val="0"/>
        <condense val="0"/>
        <extend val="0"/>
        <outline val="0"/>
        <shadow val="0"/>
        <u val="none"/>
        <vertAlign val="baseline"/>
        <sz val="9"/>
        <color theme="1"/>
        <name val="Arial"/>
        <scheme val="none"/>
      </font>
      <numFmt numFmtId="166" formatCode="_-* #,##0.00\ _€_-;\-* #,##0.00\ _€_-;_-* &quot;-&quot;??\ _€_-;_-@_-"/>
      <fill>
        <patternFill patternType="none">
          <fgColor indexed="64"/>
          <bgColor indexed="65"/>
        </patternFill>
      </fill>
    </dxf>
    <dxf>
      <font>
        <b val="0"/>
        <i val="0"/>
        <strike val="0"/>
        <condense val="0"/>
        <extend val="0"/>
        <outline val="0"/>
        <shadow val="0"/>
        <u val="none"/>
        <vertAlign val="baseline"/>
        <sz val="9"/>
        <color theme="1"/>
        <name val="Arial"/>
        <scheme val="none"/>
      </font>
      <numFmt numFmtId="166" formatCode="_-* #,##0.00\ _€_-;\-* #,##0.00\ _€_-;_-* &quot;-&quot;??\ _€_-;_-@_-"/>
      <fill>
        <patternFill patternType="none">
          <fgColor indexed="64"/>
          <bgColor indexed="65"/>
        </patternFill>
      </fill>
    </dxf>
    <dxf>
      <font>
        <b val="0"/>
        <i val="0"/>
        <strike val="0"/>
        <condense val="0"/>
        <extend val="0"/>
        <outline val="0"/>
        <shadow val="0"/>
        <u val="none"/>
        <vertAlign val="baseline"/>
        <sz val="9"/>
        <color theme="1"/>
        <name val="Arial"/>
        <scheme val="none"/>
      </font>
      <fill>
        <patternFill patternType="none">
          <fgColor indexed="64"/>
          <bgColor indexed="65"/>
        </patternFill>
      </fill>
    </dxf>
    <dxf>
      <font>
        <b val="0"/>
        <i val="0"/>
        <strike val="0"/>
        <condense val="0"/>
        <extend val="0"/>
        <outline val="0"/>
        <shadow val="0"/>
        <u val="none"/>
        <vertAlign val="baseline"/>
        <sz val="9"/>
        <color theme="1"/>
        <name val="Arial"/>
        <scheme val="none"/>
      </font>
      <fill>
        <patternFill patternType="none">
          <fgColor indexed="64"/>
          <bgColor indexed="65"/>
        </patternFill>
      </fill>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auto="1"/>
        <name val="Arial"/>
        <family val="2"/>
        <scheme val="none"/>
      </font>
      <numFmt numFmtId="165" formatCode="&quot;€&quot;\ #,##0.00"/>
      <alignment horizontal="left" vertical="bottom" textRotation="0" wrapText="0"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0"/>
        <color auto="1"/>
        <name val="Arial"/>
        <family val="2"/>
        <scheme val="none"/>
      </font>
      <fill>
        <patternFill patternType="solid">
          <fgColor indexed="64"/>
          <bgColor theme="4" tint="0.39997558519241921"/>
        </patternFill>
      </fill>
      <alignment horizontal="left" vertical="bottom" textRotation="0" wrapText="0" indent="0" justifyLastLine="0" shrinkToFit="0" readingOrder="0"/>
      <border diagonalUp="0" diagonalDown="0" outline="0">
        <left style="thin">
          <color indexed="64"/>
        </left>
        <right style="thin">
          <color indexed="64"/>
        </right>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dxf>
    <dxf>
      <font>
        <b/>
        <i val="0"/>
        <strike val="0"/>
        <condense val="0"/>
        <extend val="0"/>
        <outline val="0"/>
        <shadow val="0"/>
        <u val="none"/>
        <vertAlign val="baseline"/>
        <sz val="10"/>
        <color auto="1"/>
        <name val="Arial"/>
        <family val="2"/>
        <scheme val="none"/>
      </font>
      <fill>
        <patternFill patternType="solid">
          <fgColor indexed="64"/>
          <bgColor theme="4" tint="0.79998168889431442"/>
        </patternFill>
      </fill>
    </dxf>
    <dxf>
      <font>
        <b/>
        <i val="0"/>
        <strike val="0"/>
      </font>
      <fill>
        <patternFill>
          <bgColor theme="4"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elstijl 1" pivot="0" count="2" xr9:uid="{00000000-0011-0000-FFFF-FFFF00000000}">
      <tableStyleElement type="wholeTable" dxfId="61"/>
      <tableStyleElement type="headerRow" dxfId="60"/>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85724</xdr:colOff>
      <xdr:row>14</xdr:row>
      <xdr:rowOff>9525</xdr:rowOff>
    </xdr:from>
    <xdr:to>
      <xdr:col>22</xdr:col>
      <xdr:colOff>190499</xdr:colOff>
      <xdr:row>48</xdr:row>
      <xdr:rowOff>26894</xdr:rowOff>
    </xdr:to>
    <xdr:sp macro="" textlink="">
      <xdr:nvSpPr>
        <xdr:cNvPr id="5" name="Tekstvak 1">
          <a:extLst>
            <a:ext uri="{FF2B5EF4-FFF2-40B4-BE49-F238E27FC236}">
              <a16:creationId xmlns:a16="http://schemas.microsoft.com/office/drawing/2014/main" id="{00000000-0008-0000-0000-000002000000}"/>
            </a:ext>
          </a:extLst>
        </xdr:cNvPr>
        <xdr:cNvSpPr txBox="1"/>
      </xdr:nvSpPr>
      <xdr:spPr>
        <a:xfrm>
          <a:off x="677395" y="2394137"/>
          <a:ext cx="12673292" cy="58085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nl-NL" sz="1100" b="1" i="0" u="none" strike="noStrike">
              <a:solidFill>
                <a:schemeClr val="dk1"/>
              </a:solidFill>
              <a:effectLst/>
              <a:latin typeface="+mn-lt"/>
              <a:ea typeface="+mn-ea"/>
              <a:cs typeface="+mn-cs"/>
            </a:rPr>
            <a:t>Instructies</a:t>
          </a:r>
        </a:p>
        <a:p>
          <a:pPr fontAlgn="base"/>
          <a:endParaRPr lang="nl-NL" sz="1100" b="0" i="0">
            <a:solidFill>
              <a:schemeClr val="dk1"/>
            </a:solidFill>
            <a:effectLst/>
            <a:latin typeface="+mn-lt"/>
            <a:ea typeface="+mn-ea"/>
            <a:cs typeface="+mn-cs"/>
          </a:endParaRPr>
        </a:p>
        <a:p>
          <a:pPr rtl="0" fontAlgn="base"/>
          <a:r>
            <a:rPr lang="nl-NL" sz="1100" b="0" i="0" u="none" strike="noStrike">
              <a:solidFill>
                <a:schemeClr val="dk1"/>
              </a:solidFill>
              <a:effectLst/>
              <a:latin typeface="+mn-lt"/>
              <a:ea typeface="+mn-ea"/>
              <a:cs typeface="+mn-cs"/>
            </a:rPr>
            <a:t>* </a:t>
          </a:r>
          <a:r>
            <a:rPr lang="nl-NL" sz="1100" b="1" i="0" u="none" strike="noStrike">
              <a:solidFill>
                <a:schemeClr val="dk1"/>
              </a:solidFill>
              <a:effectLst/>
              <a:latin typeface="+mn-lt"/>
              <a:ea typeface="+mn-ea"/>
              <a:cs typeface="+mn-cs"/>
            </a:rPr>
            <a:t>Wat kun je met deze tool? </a:t>
          </a:r>
          <a:r>
            <a:rPr lang="nl-NL" sz="1100" b="0" i="0" u="none" strike="noStrike">
              <a:solidFill>
                <a:schemeClr val="dk1"/>
              </a:solidFill>
              <a:effectLst/>
              <a:latin typeface="+mn-lt"/>
              <a:ea typeface="+mn-ea"/>
              <a:cs typeface="+mn-cs"/>
            </a:rPr>
            <a:t>Deze tool helpt je om als projectpartner</a:t>
          </a:r>
          <a:r>
            <a:rPr lang="nl-NL" sz="1100" b="0" i="0" u="none" strike="noStrike" baseline="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een</a:t>
          </a:r>
          <a:r>
            <a:rPr lang="nl-NL" sz="1100" b="0" i="0" u="none" strike="noStrike" baseline="0">
              <a:solidFill>
                <a:schemeClr val="dk1"/>
              </a:solidFill>
              <a:effectLst/>
              <a:latin typeface="+mn-lt"/>
              <a:ea typeface="+mn-ea"/>
              <a:cs typeface="+mn-cs"/>
            </a:rPr>
            <a:t> begroting te onderbouwen op basis van de geplande projectactiviteiten, werkpakketten en de benodige inzet binnen jouw organisatie voor elk van die delen. </a:t>
          </a:r>
          <a:r>
            <a:rPr lang="nl-NL" sz="1100" b="0" i="0" u="none" strike="noStrike">
              <a:solidFill>
                <a:schemeClr val="dk1"/>
              </a:solidFill>
              <a:effectLst/>
              <a:latin typeface="+mn-lt"/>
              <a:ea typeface="+mn-ea"/>
              <a:cs typeface="+mn-cs"/>
            </a:rPr>
            <a:t>Vervolgens</a:t>
          </a:r>
          <a:r>
            <a:rPr lang="nl-NL" sz="1100" b="0" i="0" u="none" strike="noStrike" baseline="0">
              <a:solidFill>
                <a:schemeClr val="dk1"/>
              </a:solidFill>
              <a:effectLst/>
              <a:latin typeface="+mn-lt"/>
              <a:ea typeface="+mn-ea"/>
              <a:cs typeface="+mn-cs"/>
            </a:rPr>
            <a:t> kan je in deze tool simuleren </a:t>
          </a:r>
          <a:r>
            <a:rPr lang="nl-NL" sz="1100" b="0" i="0" u="none" strike="noStrike">
              <a:solidFill>
                <a:schemeClr val="dk1"/>
              </a:solidFill>
              <a:effectLst/>
              <a:latin typeface="+mn-lt"/>
              <a:ea typeface="+mn-ea"/>
              <a:cs typeface="+mn-cs"/>
            </a:rPr>
            <a:t>in welke mate de verschillende kostenopties uit het programmareglement aansluiten op dit budget.</a:t>
          </a:r>
          <a:r>
            <a:rPr lang="nl-NL" sz="1100" b="0" i="0">
              <a:solidFill>
                <a:schemeClr val="dk1"/>
              </a:solidFill>
              <a:effectLst/>
              <a:latin typeface="+mn-lt"/>
              <a:ea typeface="+mn-ea"/>
              <a:cs typeface="+mn-cs"/>
            </a:rPr>
            <a:t> </a:t>
          </a:r>
          <a:r>
            <a:rPr lang="nl-NL" sz="1100" b="0" i="0" baseline="0">
              <a:solidFill>
                <a:schemeClr val="dk1"/>
              </a:solidFill>
              <a:effectLst/>
              <a:latin typeface="+mn-lt"/>
              <a:ea typeface="+mn-ea"/>
              <a:cs typeface="+mn-cs"/>
            </a:rPr>
            <a:t>Dit is vooral relevant bij het uitwerken van een projectaanvraag. </a:t>
          </a:r>
          <a:r>
            <a:rPr lang="nl-NL" sz="1100" b="0" i="0" u="none" strike="noStrike">
              <a:solidFill>
                <a:schemeClr val="dk1"/>
              </a:solidFill>
              <a:effectLst/>
              <a:latin typeface="+mn-lt"/>
              <a:ea typeface="+mn-ea"/>
              <a:cs typeface="+mn-cs"/>
            </a:rPr>
            <a:t>Het aanmaken van een kostenplan in je aanvraagdossier, en de verdere uitwerking van jouw kostenplan in detail, moet je uitvoeren in het e-loket.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projectomkadering</a:t>
          </a:r>
          <a:r>
            <a:rPr lang="nl-NL" sz="1100" b="0" i="0">
              <a:solidFill>
                <a:schemeClr val="dk1"/>
              </a:solidFill>
              <a:effectLst/>
              <a:latin typeface="+mn-lt"/>
              <a:ea typeface="+mn-ea"/>
              <a:cs typeface="+mn-cs"/>
            </a:rPr>
            <a:t> vul je de</a:t>
          </a:r>
          <a:r>
            <a:rPr lang="nl-NL" sz="1100" b="0" i="0" baseline="0">
              <a:solidFill>
                <a:schemeClr val="dk1"/>
              </a:solidFill>
              <a:effectLst/>
              <a:latin typeface="+mn-lt"/>
              <a:ea typeface="+mn-ea"/>
              <a:cs typeface="+mn-cs"/>
            </a:rPr>
            <a:t> werkpakketten en activiteiten van je project in. Je geeft aan in welke activiteiten je actief zal bijdragen aan het project en, bijgevolg, projectkosten wil begroten.</a:t>
          </a:r>
          <a:endParaRPr lang="nl-NL" sz="1100" b="0" i="0">
            <a:solidFill>
              <a:schemeClr val="dk1"/>
            </a:solidFill>
            <a:effectLst/>
            <a:latin typeface="+mn-lt"/>
            <a:ea typeface="+mn-ea"/>
            <a:cs typeface="+mn-cs"/>
          </a:endParaRPr>
        </a:p>
        <a:p>
          <a:pPr rtl="0" fontAlgn="base"/>
          <a:endParaRPr lang="nl-BE">
            <a:effectLst/>
          </a:endParaRPr>
        </a:p>
        <a:p>
          <a:pPr rtl="0" fontAlgn="base"/>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personeelskosten</a:t>
          </a:r>
          <a:r>
            <a:rPr lang="nl-NL" sz="1100" b="0" i="0">
              <a:solidFill>
                <a:schemeClr val="dk1"/>
              </a:solidFill>
              <a:effectLst/>
              <a:latin typeface="+mn-lt"/>
              <a:ea typeface="+mn-ea"/>
              <a:cs typeface="+mn-cs"/>
            </a:rPr>
            <a:t> kan je</a:t>
          </a:r>
          <a:r>
            <a:rPr lang="nl-NL" sz="1100" b="0" i="0" baseline="0">
              <a:solidFill>
                <a:schemeClr val="dk1"/>
              </a:solidFill>
              <a:effectLst/>
              <a:latin typeface="+mn-lt"/>
              <a:ea typeface="+mn-ea"/>
              <a:cs typeface="+mn-cs"/>
            </a:rPr>
            <a:t> per projectmedewerker het uurtarief berekenen. Je voert daarvoor per medewerker de nodige gegevens in om de totale projectinzet binnen jouw organisatie in beeld te brengen.</a:t>
          </a:r>
        </a:p>
        <a:p>
          <a:pPr rtl="0" fontAlgn="base"/>
          <a:endParaRPr lang="nl-NL" sz="1100" b="0" i="0" baseline="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personeelsinzet</a:t>
          </a:r>
          <a:r>
            <a:rPr lang="nl-NL" sz="1100" b="0" i="0">
              <a:solidFill>
                <a:schemeClr val="dk1"/>
              </a:solidFill>
              <a:effectLst/>
              <a:latin typeface="+mn-lt"/>
              <a:ea typeface="+mn-ea"/>
              <a:cs typeface="+mn-cs"/>
            </a:rPr>
            <a:t> kan </a:t>
          </a:r>
          <a:r>
            <a:rPr lang="nl-NL" sz="1100" b="0" i="0">
              <a:solidFill>
                <a:sysClr val="windowText" lastClr="000000"/>
              </a:solidFill>
              <a:effectLst/>
              <a:latin typeface="+mn-lt"/>
              <a:ea typeface="+mn-ea"/>
              <a:cs typeface="+mn-cs"/>
            </a:rPr>
            <a:t>je</a:t>
          </a:r>
          <a:r>
            <a:rPr lang="nl-NL" sz="1100" b="0" i="0" baseline="0">
              <a:solidFill>
                <a:sysClr val="windowText" lastClr="000000"/>
              </a:solidFill>
              <a:effectLst/>
              <a:latin typeface="+mn-lt"/>
              <a:ea typeface="+mn-ea"/>
              <a:cs typeface="+mn-cs"/>
            </a:rPr>
            <a:t> </a:t>
          </a:r>
          <a:r>
            <a:rPr lang="nl-BE" sz="1100" b="0" i="0" baseline="0">
              <a:solidFill>
                <a:sysClr val="windowText" lastClr="000000"/>
              </a:solidFill>
              <a:effectLst/>
              <a:latin typeface="+mn-lt"/>
              <a:ea typeface="+mn-ea"/>
              <a:cs typeface="+mn-cs"/>
            </a:rPr>
            <a:t>uren ramen per projectmedewerker voor de projectactiviteiten. Zo krijg je inzicht in de geplande/resterende capaciteit per medewerker en de personeelskosten.</a:t>
          </a:r>
          <a:r>
            <a:rPr lang="nl-NL" sz="1100" b="0" i="0" baseline="0">
              <a:solidFill>
                <a:schemeClr val="dk1"/>
              </a:solidFill>
              <a:effectLst/>
              <a:latin typeface="+mn-lt"/>
              <a:ea typeface="+mn-ea"/>
              <a:cs typeface="+mn-cs"/>
            </a:rPr>
            <a:t> Je kan vervolgens beoordelen of het gebruik van het vaste uurtarief voor jouw organisatie voordelig is vergeleken met het standaarduurtarief.</a:t>
          </a:r>
          <a:endParaRPr lang="nl-BE">
            <a:solidFill>
              <a:sysClr val="windowText" lastClr="000000"/>
            </a:solidFill>
            <a:effectLst/>
          </a:endParaRP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externe kosten</a:t>
          </a:r>
          <a:r>
            <a:rPr lang="nl-NL" sz="1100" b="0" i="0">
              <a:solidFill>
                <a:schemeClr val="dk1"/>
              </a:solidFill>
              <a:effectLst/>
              <a:latin typeface="+mn-lt"/>
              <a:ea typeface="+mn-ea"/>
              <a:cs typeface="+mn-cs"/>
            </a:rPr>
            <a:t> verduidelijk je welke externe uitgaven </a:t>
          </a:r>
          <a:r>
            <a:rPr lang="nl-NL" sz="1100" b="0" i="0" baseline="0">
              <a:solidFill>
                <a:schemeClr val="dk1"/>
              </a:solidFill>
              <a:effectLst/>
              <a:latin typeface="+mn-lt"/>
              <a:ea typeface="+mn-ea"/>
              <a:cs typeface="+mn-cs"/>
            </a:rPr>
            <a:t>je verwacht te maken tijdens het project. Je budgetteert deze kosten onder de verschillende werkpakketten.</a:t>
          </a: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simulatie kostenplannen</a:t>
          </a:r>
          <a:r>
            <a:rPr lang="nl-NL" sz="1100" b="0" i="0" baseline="0">
              <a:solidFill>
                <a:schemeClr val="dk1"/>
              </a:solidFill>
              <a:effectLst/>
              <a:latin typeface="+mn-lt"/>
              <a:ea typeface="+mn-ea"/>
              <a:cs typeface="+mn-cs"/>
            </a:rPr>
            <a:t> kan je op basis van je verwachte projectkosten alle mogelijke forfaitaire toeslagen berekenen. Je kan vervolgens de verschillende kostenplannen vergelijken en beoordelen welk type kostenplan administratief en/of financieel het meest voordelig is voor jouw organisatie.</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u="none" strike="noStrike" baseline="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In de </a:t>
          </a:r>
          <a:r>
            <a:rPr lang="nl-NL" sz="1100" b="1" i="0">
              <a:solidFill>
                <a:schemeClr val="dk1"/>
              </a:solidFill>
              <a:effectLst/>
              <a:latin typeface="+mn-lt"/>
              <a:ea typeface="+mn-ea"/>
              <a:cs typeface="+mn-cs"/>
            </a:rPr>
            <a:t>tab</a:t>
          </a:r>
          <a:r>
            <a:rPr lang="nl-NL" sz="1100" b="0" i="0">
              <a:solidFill>
                <a:schemeClr val="dk1"/>
              </a:solidFill>
              <a:effectLst/>
              <a:latin typeface="+mn-lt"/>
              <a:ea typeface="+mn-ea"/>
              <a:cs typeface="+mn-cs"/>
            </a:rPr>
            <a:t> </a:t>
          </a:r>
          <a:r>
            <a:rPr lang="nl-NL" sz="1100" b="1" i="0">
              <a:solidFill>
                <a:schemeClr val="dk1"/>
              </a:solidFill>
              <a:effectLst/>
              <a:latin typeface="+mn-lt"/>
              <a:ea typeface="+mn-ea"/>
              <a:cs typeface="+mn-cs"/>
            </a:rPr>
            <a:t>detail</a:t>
          </a:r>
          <a:r>
            <a:rPr lang="nl-NL" sz="1100" b="1" i="0" baseline="0">
              <a:solidFill>
                <a:schemeClr val="dk1"/>
              </a:solidFill>
              <a:effectLst/>
              <a:latin typeface="+mn-lt"/>
              <a:ea typeface="+mn-ea"/>
              <a:cs typeface="+mn-cs"/>
            </a:rPr>
            <a:t> kostenplan</a:t>
          </a:r>
          <a:r>
            <a:rPr lang="nl-NL" sz="1100" b="0" i="0" baseline="0">
              <a:solidFill>
                <a:schemeClr val="dk1"/>
              </a:solidFill>
              <a:effectLst/>
              <a:latin typeface="+mn-lt"/>
              <a:ea typeface="+mn-ea"/>
              <a:cs typeface="+mn-cs"/>
            </a:rPr>
            <a:t> staat een gedetailleerd overzicht van het kostenplan van jouw voorkeur in een draaitabel. Dit is nuttig als voorbereidingstuk wanneer je een kostenplan wil creëren in het e-loket.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baseline="0">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baseline="0">
              <a:solidFill>
                <a:schemeClr val="dk1"/>
              </a:solidFill>
              <a:effectLst/>
              <a:latin typeface="+mn-lt"/>
              <a:ea typeface="+mn-ea"/>
              <a:cs typeface="+mn-cs"/>
            </a:rPr>
            <a:t>* </a:t>
          </a:r>
          <a:r>
            <a:rPr lang="nl-NL" sz="1100" b="0" i="0" u="sng" baseline="0">
              <a:solidFill>
                <a:schemeClr val="dk1"/>
              </a:solidFill>
              <a:effectLst/>
              <a:latin typeface="+mn-lt"/>
              <a:ea typeface="+mn-ea"/>
              <a:cs typeface="+mn-cs"/>
            </a:rPr>
            <a:t>Overweeg je keuzes in de opmaak van een kostenplan zorgvuldig, want sommige keuzes kunnen na een eerste aanvaarde declaratie niet meer gewijzigd worden.</a:t>
          </a:r>
          <a:r>
            <a:rPr lang="nl-NL" sz="1100" b="0" i="0" baseline="0">
              <a:solidFill>
                <a:schemeClr val="dk1"/>
              </a:solidFill>
              <a:effectLst/>
              <a:latin typeface="+mn-lt"/>
              <a:ea typeface="+mn-ea"/>
              <a:cs typeface="+mn-cs"/>
            </a:rPr>
            <a:t> Het gaat o.a. over de keuze om wel of niet gebruik te maken van van een forfaitaire vergoeding en over de keuze tussen het SUT en VUT.</a:t>
          </a:r>
        </a:p>
        <a:p>
          <a:pPr marL="0" marR="0" lvl="0" indent="0" defTabSz="914400" rtl="0" eaLnBrk="1" fontAlgn="base" latinLnBrk="0" hangingPunct="1">
            <a:lnSpc>
              <a:spcPct val="100000"/>
            </a:lnSpc>
            <a:spcBef>
              <a:spcPts val="0"/>
            </a:spcBef>
            <a:spcAft>
              <a:spcPts val="0"/>
            </a:spcAft>
            <a:buClrTx/>
            <a:buSzTx/>
            <a:buFontTx/>
            <a:buNone/>
            <a:tabLst/>
            <a:defRPr/>
          </a:pPr>
          <a:endParaRPr lang="nl-NL" sz="1100" b="0" i="0">
            <a:solidFill>
              <a:schemeClr val="dk1"/>
            </a:solidFill>
            <a:effectLst/>
            <a:latin typeface="+mn-lt"/>
            <a:ea typeface="+mn-ea"/>
            <a:cs typeface="+mn-cs"/>
          </a:endParaRPr>
        </a:p>
        <a:p>
          <a:pPr rtl="0" fontAlgn="base"/>
          <a:r>
            <a:rPr lang="nl-NL" sz="1100" b="1" i="0" u="none" strike="noStrike">
              <a:solidFill>
                <a:schemeClr val="dk1"/>
              </a:solidFill>
              <a:effectLst/>
              <a:latin typeface="+mn-lt"/>
              <a:ea typeface="+mn-ea"/>
              <a:cs typeface="+mn-cs"/>
            </a:rPr>
            <a:t>Disclaimer</a:t>
          </a:r>
        </a:p>
        <a:p>
          <a:pPr rtl="0" fontAlgn="base"/>
          <a:endParaRPr lang="nl-NL" sz="1100" b="0" i="0" u="none" strike="noStrike">
            <a:solidFill>
              <a:schemeClr val="dk1"/>
            </a:solidFill>
            <a:effectLst/>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lang="nl-NL" sz="1100" b="0" i="0">
              <a:solidFill>
                <a:schemeClr val="dk1"/>
              </a:solidFill>
              <a:effectLst/>
              <a:latin typeface="+mn-lt"/>
              <a:ea typeface="+mn-ea"/>
              <a:cs typeface="+mn-cs"/>
            </a:rPr>
            <a:t>* </a:t>
          </a:r>
          <a:r>
            <a:rPr lang="nl-NL" sz="1100" b="0" i="0" u="none" strike="noStrike">
              <a:solidFill>
                <a:schemeClr val="dk1"/>
              </a:solidFill>
              <a:effectLst/>
              <a:latin typeface="+mn-lt"/>
              <a:ea typeface="+mn-ea"/>
              <a:cs typeface="+mn-cs"/>
            </a:rPr>
            <a:t>Deze tool is een </a:t>
          </a:r>
          <a:r>
            <a:rPr lang="nl-NL" sz="1100" b="0" i="0" u="none" strike="noStrike">
              <a:solidFill>
                <a:sysClr val="windowText" lastClr="000000"/>
              </a:solidFill>
              <a:effectLst/>
              <a:latin typeface="+mn-lt"/>
              <a:ea typeface="+mn-ea"/>
              <a:cs typeface="+mn-cs"/>
            </a:rPr>
            <a:t>hulpinstrument, waarmee je de impact</a:t>
          </a:r>
          <a:r>
            <a:rPr lang="nl-NL" sz="1100" b="0" i="0" u="none" strike="noStrike" baseline="0">
              <a:solidFill>
                <a:sysClr val="windowText" lastClr="000000"/>
              </a:solidFill>
              <a:effectLst/>
              <a:latin typeface="+mn-lt"/>
              <a:ea typeface="+mn-ea"/>
              <a:cs typeface="+mn-cs"/>
            </a:rPr>
            <a:t> van kostenopties op jouw project kan simuleren. </a:t>
          </a:r>
          <a:r>
            <a:rPr lang="nl-NL" sz="1100" b="0" i="0" u="none" baseline="0">
              <a:solidFill>
                <a:sysClr val="windowText" lastClr="000000"/>
              </a:solidFill>
              <a:effectLst/>
              <a:latin typeface="+mn-lt"/>
              <a:ea typeface="+mn-ea"/>
              <a:cs typeface="+mn-cs"/>
            </a:rPr>
            <a:t>De programmaregels kan je nalezen in het programmareglement. Meer uitleg over de berekeningswijze van forfaits vind je ook terug in de leidraden.</a:t>
          </a:r>
          <a:endParaRPr lang="nl-NL" sz="1100" b="0" i="0" u="none" strike="noStrike" baseline="0">
            <a:solidFill>
              <a:sysClr val="windowText" lastClr="000000"/>
            </a:solidFill>
            <a:effectLst/>
            <a:latin typeface="+mn-lt"/>
            <a:ea typeface="+mn-ea"/>
            <a:cs typeface="+mn-cs"/>
          </a:endParaRPr>
        </a:p>
        <a:p>
          <a:pPr rtl="0" fontAlgn="base"/>
          <a:endParaRPr lang="nl-NL" sz="1100" b="0" i="0" u="none" strike="noStrike" baseline="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D</a:t>
          </a:r>
          <a:r>
            <a:rPr lang="nl-NL" sz="1100" b="0" i="0" u="none" strike="noStrike" baseline="0">
              <a:solidFill>
                <a:schemeClr val="dk1"/>
              </a:solidFill>
              <a:effectLst/>
              <a:latin typeface="+mn-lt"/>
              <a:ea typeface="+mn-ea"/>
              <a:cs typeface="+mn-cs"/>
            </a:rPr>
            <a:t>eze tool maakt geen onderdeel uit van een projectaanvraag en </a:t>
          </a:r>
          <a:r>
            <a:rPr lang="nl-NL" sz="1100" b="0" i="0" baseline="0">
              <a:solidFill>
                <a:schemeClr val="dk1"/>
              </a:solidFill>
              <a:effectLst/>
              <a:latin typeface="+mn-lt"/>
              <a:ea typeface="+mn-ea"/>
              <a:cs typeface="+mn-cs"/>
            </a:rPr>
            <a:t>geeft bijgevolg geen rechten op een subsidie</a:t>
          </a:r>
          <a:r>
            <a:rPr lang="nl-NL" sz="1100" b="0" i="0" u="none" strike="noStrike" baseline="0">
              <a:solidFill>
                <a:schemeClr val="dk1"/>
              </a:solidFill>
              <a:effectLst/>
              <a:latin typeface="+mn-lt"/>
              <a:ea typeface="+mn-ea"/>
              <a:cs typeface="+mn-cs"/>
            </a:rPr>
            <a:t>. </a:t>
          </a:r>
          <a:r>
            <a:rPr lang="nl-NL" sz="1100" b="0" i="0">
              <a:solidFill>
                <a:schemeClr val="dk1"/>
              </a:solidFill>
              <a:effectLst/>
              <a:latin typeface="+mn-lt"/>
              <a:ea typeface="+mn-ea"/>
              <a:cs typeface="+mn-cs"/>
            </a:rPr>
            <a:t>Het aanmaken van een kostenplan in je aanvraagdossier, en de verdere uitwerking van jouw kostenplan in detail, moet je uitvoeren in het e-loket.</a:t>
          </a:r>
        </a:p>
        <a:p>
          <a:pPr rtl="0" fontAlgn="base"/>
          <a:endParaRPr lang="nl-NL" sz="1100" b="0" i="0">
            <a:solidFill>
              <a:schemeClr val="dk1"/>
            </a:solidFill>
            <a:effectLst/>
            <a:latin typeface="+mn-lt"/>
            <a:ea typeface="+mn-ea"/>
            <a:cs typeface="+mn-cs"/>
          </a:endParaRPr>
        </a:p>
        <a:p>
          <a:pPr rtl="0" fontAlgn="base"/>
          <a:r>
            <a:rPr lang="nl-NL" sz="1100" b="0" i="0">
              <a:solidFill>
                <a:schemeClr val="dk1"/>
              </a:solidFill>
              <a:effectLst/>
              <a:latin typeface="+mn-lt"/>
              <a:ea typeface="+mn-ea"/>
              <a:cs typeface="+mn-cs"/>
            </a:rPr>
            <a:t>* Indien je opmerkingen of vragen hebt,</a:t>
          </a:r>
          <a:r>
            <a:rPr lang="nl-NL" sz="1100" b="0" i="0" baseline="0">
              <a:solidFill>
                <a:schemeClr val="dk1"/>
              </a:solidFill>
              <a:effectLst/>
              <a:latin typeface="+mn-lt"/>
              <a:ea typeface="+mn-ea"/>
              <a:cs typeface="+mn-cs"/>
            </a:rPr>
            <a:t> aarzel dan niet om contact op te nemen met de projectverantwoordelijke en/of advies-op-maat te vragen bij onze projectadviseurs.</a:t>
          </a:r>
          <a:endParaRPr lang="nl-BE">
            <a:effectLst/>
          </a:endParaRPr>
        </a:p>
      </xdr:txBody>
    </xdr:sp>
    <xdr:clientData/>
  </xdr:twoCellAnchor>
  <xdr:twoCellAnchor editAs="oneCell">
    <xdr:from>
      <xdr:col>1</xdr:col>
      <xdr:colOff>116205</xdr:colOff>
      <xdr:row>0</xdr:row>
      <xdr:rowOff>53340</xdr:rowOff>
    </xdr:from>
    <xdr:to>
      <xdr:col>17</xdr:col>
      <xdr:colOff>269240</xdr:colOff>
      <xdr:row>11</xdr:row>
      <xdr:rowOff>149344</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25805" y="53340"/>
          <a:ext cx="10029825" cy="1947664"/>
        </a:xfrm>
        <a:prstGeom prst="rect">
          <a:avLst/>
        </a:prstGeom>
      </xdr:spPr>
    </xdr:pic>
    <xdr:clientData/>
  </xdr:twoCellAnchor>
  <xdr:twoCellAnchor editAs="oneCell">
    <xdr:from>
      <xdr:col>0</xdr:col>
      <xdr:colOff>450516</xdr:colOff>
      <xdr:row>9</xdr:row>
      <xdr:rowOff>105610</xdr:rowOff>
    </xdr:from>
    <xdr:to>
      <xdr:col>7</xdr:col>
      <xdr:colOff>75782</xdr:colOff>
      <xdr:row>13</xdr:row>
      <xdr:rowOff>98895</xdr:rowOff>
    </xdr:to>
    <xdr:pic>
      <xdr:nvPicPr>
        <xdr:cNvPr id="4" name="Picture 3">
          <a:extLst>
            <a:ext uri="{FF2B5EF4-FFF2-40B4-BE49-F238E27FC236}">
              <a16:creationId xmlns:a16="http://schemas.microsoft.com/office/drawing/2014/main" id="{BE71C321-19B4-5443-92B5-E5919E441565}"/>
            </a:ext>
          </a:extLst>
        </xdr:cNvPr>
        <xdr:cNvPicPr>
          <a:picLocks noChangeAspect="1"/>
        </xdr:cNvPicPr>
      </xdr:nvPicPr>
      <xdr:blipFill>
        <a:blip xmlns:r="http://schemas.openxmlformats.org/officeDocument/2006/relationships" r:embed="rId2"/>
        <a:stretch>
          <a:fillRect/>
        </a:stretch>
      </xdr:blipFill>
      <xdr:spPr>
        <a:xfrm>
          <a:off x="450516" y="1621589"/>
          <a:ext cx="3916529" cy="66705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NROY Laure" refreshedDate="45587.679513425923" createdVersion="8" refreshedVersion="8" minRefreshableVersion="3" recordCount="800" xr:uid="{E6E392ED-ECE0-4B69-BFED-41C5738C321B}">
  <cacheSource type="worksheet">
    <worksheetSource ref="A310:E1110" sheet="WB"/>
  </cacheSource>
  <cacheFields count="5">
    <cacheField name="KOST" numFmtId="0">
      <sharedItems count="5">
        <s v="Voorbereidingskosten"/>
        <s v="Personeelskosten"/>
        <s v="Overhead"/>
        <s v="Reis- en verblijfskosten"/>
        <s v="Externe kosten "/>
      </sharedItems>
    </cacheField>
    <cacheField name="WP-KOST-FORFAIT" numFmtId="0">
      <sharedItems count="22">
        <s v=""/>
        <s v="vast bedrag" u="1"/>
        <s v="WP- Project management" u="1"/>
        <s v="WP- Infrastructuurlichting" u="1"/>
        <s v="WP- Testen &amp; valideren volledige keten" u="1"/>
        <s v="WP- " u="1"/>
        <s v="WP- Bestendigen community &amp; ecosysteem/infrastructuur" u="1"/>
        <s v="WP- Concept en design" u="1"/>
        <s v="WP- Ontwikkeling" u="1"/>
        <s v="WP- Communicatie" u="1"/>
        <s v="WP- Regelgeving, certificering &amp; veiligheid" u="1"/>
        <s v="basis op directe kosten" u="1"/>
        <s v="basis op personeelskost" u="1"/>
        <s v="WP- Implementatie" u="1"/>
        <s v="15% forfait" u="1"/>
        <s v="1,5% forfait" u="1"/>
        <s v="7% forfait" u="1"/>
        <s v="20% forfait" u="1"/>
        <s v="basis op R&amp;V" u="1"/>
        <s v="WP- Project management1" u="1"/>
        <s v="op basis van personeelskost" u="1"/>
        <s v="40% forfait" u="1"/>
      </sharedItems>
    </cacheField>
    <cacheField name="TOTAAL" numFmtId="0">
      <sharedItems containsSemiMixedTypes="0" containsString="0" containsNumber="1" containsInteger="1" minValue="0" maxValue="0"/>
    </cacheField>
    <cacheField name="OMSCHRIJVING" numFmtId="0">
      <sharedItems containsMixedTypes="1" containsNumber="1" containsInteger="1" minValue="0" maxValue="0" count="2">
        <s v=""/>
        <n v="0"/>
      </sharedItems>
    </cacheField>
    <cacheField name="omschrijving filter" numFmtId="0">
      <sharedItems containsSemiMixedTypes="0" containsString="0" containsNumber="1" containsInteger="1" minValue="0" maxValue="1" count="2">
        <n v="0"/>
        <n v="1"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0">
  <r>
    <x v="0"/>
    <x v="0"/>
    <n v="0"/>
    <x v="0"/>
    <x v="0"/>
  </r>
  <r>
    <x v="1"/>
    <x v="0"/>
    <n v="0"/>
    <x v="0"/>
    <x v="0"/>
  </r>
  <r>
    <x v="1"/>
    <x v="0"/>
    <n v="0"/>
    <x v="0"/>
    <x v="0"/>
  </r>
  <r>
    <x v="1"/>
    <x v="0"/>
    <n v="0"/>
    <x v="0"/>
    <x v="0"/>
  </r>
  <r>
    <x v="1"/>
    <x v="0"/>
    <n v="0"/>
    <x v="0"/>
    <x v="0"/>
  </r>
  <r>
    <x v="1"/>
    <x v="0"/>
    <n v="0"/>
    <x v="0"/>
    <x v="0"/>
  </r>
  <r>
    <x v="1"/>
    <x v="0"/>
    <n v="0"/>
    <x v="0"/>
    <x v="0"/>
  </r>
  <r>
    <x v="1"/>
    <x v="0"/>
    <n v="0"/>
    <x v="0"/>
    <x v="0"/>
  </r>
  <r>
    <x v="1"/>
    <x v="0"/>
    <n v="0"/>
    <x v="0"/>
    <x v="0"/>
  </r>
  <r>
    <x v="2"/>
    <x v="0"/>
    <n v="0"/>
    <x v="0"/>
    <x v="0"/>
  </r>
  <r>
    <x v="3"/>
    <x v="0"/>
    <n v="0"/>
    <x v="0"/>
    <x v="0"/>
  </r>
  <r>
    <x v="4"/>
    <x v="0"/>
    <n v="0"/>
    <x v="0"/>
    <x v="0"/>
  </r>
  <r>
    <x v="4"/>
    <x v="0"/>
    <n v="0"/>
    <x v="0"/>
    <x v="0"/>
  </r>
  <r>
    <x v="4"/>
    <x v="0"/>
    <n v="0"/>
    <x v="0"/>
    <x v="0"/>
  </r>
  <r>
    <x v="4"/>
    <x v="0"/>
    <n v="0"/>
    <x v="0"/>
    <x v="0"/>
  </r>
  <r>
    <x v="4"/>
    <x v="0"/>
    <n v="0"/>
    <x v="0"/>
    <x v="0"/>
  </r>
  <r>
    <x v="4"/>
    <x v="0"/>
    <n v="0"/>
    <x v="0"/>
    <x v="0"/>
  </r>
  <r>
    <x v="4"/>
    <x v="0"/>
    <n v="0"/>
    <x v="0"/>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4"/>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1"/>
    <x v="0"/>
    <n v="0"/>
    <x v="1"/>
    <x v="0"/>
  </r>
  <r>
    <x v="2"/>
    <x v="0"/>
    <n v="0"/>
    <x v="0"/>
    <x v="0"/>
  </r>
  <r>
    <x v="2"/>
    <x v="0"/>
    <n v="0"/>
    <x v="0"/>
    <x v="0"/>
  </r>
  <r>
    <x v="2"/>
    <x v="0"/>
    <n v="0"/>
    <x v="0"/>
    <x v="0"/>
  </r>
  <r>
    <x v="2"/>
    <x v="0"/>
    <n v="0"/>
    <x v="0"/>
    <x v="0"/>
  </r>
  <r>
    <x v="2"/>
    <x v="0"/>
    <n v="0"/>
    <x v="0"/>
    <x v="0"/>
  </r>
  <r>
    <x v="2"/>
    <x v="0"/>
    <n v="0"/>
    <x v="0"/>
    <x v="0"/>
  </r>
  <r>
    <x v="2"/>
    <x v="0"/>
    <n v="0"/>
    <x v="0"/>
    <x v="0"/>
  </r>
  <r>
    <x v="2"/>
    <x v="0"/>
    <n v="0"/>
    <x v="0"/>
    <x v="0"/>
  </r>
  <r>
    <x v="2"/>
    <x v="0"/>
    <n v="0"/>
    <x v="0"/>
    <x v="0"/>
  </r>
  <r>
    <x v="3"/>
    <x v="0"/>
    <n v="0"/>
    <x v="0"/>
    <x v="0"/>
  </r>
  <r>
    <x v="3"/>
    <x v="0"/>
    <n v="0"/>
    <x v="0"/>
    <x v="0"/>
  </r>
  <r>
    <x v="3"/>
    <x v="0"/>
    <n v="0"/>
    <x v="0"/>
    <x v="0"/>
  </r>
  <r>
    <x v="3"/>
    <x v="0"/>
    <n v="0"/>
    <x v="0"/>
    <x v="0"/>
  </r>
  <r>
    <x v="3"/>
    <x v="0"/>
    <n v="0"/>
    <x v="0"/>
    <x v="0"/>
  </r>
  <r>
    <x v="3"/>
    <x v="0"/>
    <n v="0"/>
    <x v="0"/>
    <x v="0"/>
  </r>
  <r>
    <x v="3"/>
    <x v="0"/>
    <n v="0"/>
    <x v="0"/>
    <x v="0"/>
  </r>
  <r>
    <x v="4"/>
    <x v="0"/>
    <n v="0"/>
    <x v="0"/>
    <x v="0"/>
  </r>
  <r>
    <x v="4"/>
    <x v="0"/>
    <n v="0"/>
    <x v="0"/>
    <x v="0"/>
  </r>
  <r>
    <x v="4"/>
    <x v="0"/>
    <n v="0"/>
    <x v="0"/>
    <x v="0"/>
  </r>
  <r>
    <x v="4"/>
    <x v="0"/>
    <n v="0"/>
    <x v="0"/>
    <x v="0"/>
  </r>
  <r>
    <x v="4"/>
    <x v="0"/>
    <n v="0"/>
    <x v="0"/>
    <x v="0"/>
  </r>
  <r>
    <x v="4"/>
    <x v="0"/>
    <n v="0"/>
    <x v="0"/>
    <x v="0"/>
  </r>
  <r>
    <x v="4"/>
    <x v="0"/>
    <n v="0"/>
    <x v="0"/>
    <x v="0"/>
  </r>
  <r>
    <x v="1"/>
    <x v="0"/>
    <n v="0"/>
    <x v="0"/>
    <x v="0"/>
  </r>
  <r>
    <x v="1"/>
    <x v="0"/>
    <n v="0"/>
    <x v="0"/>
    <x v="0"/>
  </r>
  <r>
    <x v="1"/>
    <x v="0"/>
    <n v="0"/>
    <x v="0"/>
    <x v="0"/>
  </r>
  <r>
    <x v="1"/>
    <x v="0"/>
    <n v="0"/>
    <x v="0"/>
    <x v="0"/>
  </r>
  <r>
    <x v="1"/>
    <x v="0"/>
    <n v="0"/>
    <x v="0"/>
    <x v="0"/>
  </r>
  <r>
    <x v="1"/>
    <x v="0"/>
    <n v="0"/>
    <x v="0"/>
    <x v="0"/>
  </r>
  <r>
    <x v="1"/>
    <x v="0"/>
    <n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6AFB019-9FCE-4D7D-A1AE-93E512058C21}" name="Draaitabel1" cacheId="0" applyNumberFormats="0" applyBorderFormats="0" applyFontFormats="0" applyPatternFormats="0" applyAlignmentFormats="0" applyWidthHeightFormats="1" dataCaption="Waarden" updatedVersion="8" minRefreshableVersion="3" useAutoFormatting="1" itemPrintTitles="1" createdVersion="6" indent="0" outline="1" outlineData="1" multipleFieldFilters="0">
  <location ref="B15:E23" firstHeaderRow="1" firstDataRow="2" firstDataCol="2" rowPageCount="1" colPageCount="1"/>
  <pivotFields count="5">
    <pivotField axis="axisRow" outline="0" showAll="0" nonAutoSortDefault="1" defaultSubtotal="0">
      <items count="5">
        <item sd="0" x="0"/>
        <item sd="0" x="1"/>
        <item x="2"/>
        <item x="3"/>
        <item x="4"/>
      </items>
    </pivotField>
    <pivotField axis="axisCol" outline="0" showAll="0" defaultSubtotal="0">
      <items count="22">
        <item m="1" x="9"/>
        <item x="0"/>
        <item m="1" x="2"/>
        <item m="1" x="7"/>
        <item m="1" x="8"/>
        <item m="1" x="13"/>
        <item m="1" x="11"/>
        <item m="1" x="18"/>
        <item m="1" x="21"/>
        <item m="1" x="14"/>
        <item m="1" x="15"/>
        <item m="1" x="16"/>
        <item m="1" x="17"/>
        <item m="1" x="19"/>
        <item m="1" x="20"/>
        <item m="1" x="12"/>
        <item m="1" x="1"/>
        <item m="1" x="3"/>
        <item m="1" x="6"/>
        <item m="1" x="10"/>
        <item m="1" x="4"/>
        <item m="1" x="5"/>
      </items>
    </pivotField>
    <pivotField dataField="1" showAll="0" defaultSubtotal="0"/>
    <pivotField axis="axisRow" showAll="0" defaultSubtotal="0">
      <items count="2">
        <item x="1"/>
        <item x="0"/>
      </items>
    </pivotField>
    <pivotField axis="axisPage" outline="0" multipleItemSelectionAllowed="1" showAll="0" defaultSubtotal="0">
      <items count="2">
        <item x="0"/>
        <item m="1" x="1"/>
      </items>
    </pivotField>
  </pivotFields>
  <rowFields count="2">
    <field x="0"/>
    <field x="3"/>
  </rowFields>
  <rowItems count="7">
    <i>
      <x/>
    </i>
    <i>
      <x v="1"/>
    </i>
    <i>
      <x v="2"/>
      <x v="1"/>
    </i>
    <i>
      <x v="3"/>
      <x v="1"/>
    </i>
    <i>
      <x v="4"/>
      <x/>
    </i>
    <i r="1">
      <x v="1"/>
    </i>
    <i t="grand">
      <x/>
    </i>
  </rowItems>
  <colFields count="1">
    <field x="1"/>
  </colFields>
  <colItems count="2">
    <i>
      <x v="1"/>
    </i>
    <i t="grand">
      <x/>
    </i>
  </colItems>
  <pageFields count="1">
    <pageField fld="4" hier="-1"/>
  </pageFields>
  <dataFields count="1">
    <dataField name="Som van TOTAAL" fld="2" baseField="0" baseItem="0" numFmtId="167"/>
  </dataFields>
  <formats count="14">
    <format dxfId="20">
      <pivotArea outline="0" collapsedLevelsAreSubtotals="1" fieldPosition="0"/>
    </format>
    <format dxfId="19">
      <pivotArea dataOnly="0" labelOnly="1" outline="0" axis="axisValues" fieldPosition="0"/>
    </format>
    <format dxfId="18">
      <pivotArea dataOnly="0" labelOnly="1" outline="0" axis="axisValues"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 type="button" dataOnly="0" labelOnly="1" outline="0" axis="axisCol" fieldPosition="0"/>
    </format>
    <format dxfId="13">
      <pivotArea type="topRight" dataOnly="0" labelOnly="1" outline="0" fieldPosition="0"/>
    </format>
    <format dxfId="12">
      <pivotArea field="0" type="button" dataOnly="0" labelOnly="1" outline="0" axis="axisRow" fieldPosition="0"/>
    </format>
    <format dxfId="11">
      <pivotArea field="3" type="button" dataOnly="0" labelOnly="1" outline="0" axis="axisRow" fieldPosition="1"/>
    </format>
    <format dxfId="10">
      <pivotArea dataOnly="0" labelOnly="1" fieldPosition="0">
        <references count="1">
          <reference field="0" count="3">
            <x v="0"/>
            <x v="1"/>
            <x v="4"/>
          </reference>
        </references>
      </pivotArea>
    </format>
    <format dxfId="9">
      <pivotArea dataOnly="0" labelOnly="1" grandRow="1" outline="0" fieldPosition="0"/>
    </format>
    <format dxfId="8">
      <pivotArea dataOnly="0" labelOnly="1" fieldPosition="0">
        <references count="1">
          <reference field="1" count="0"/>
        </references>
      </pivotArea>
    </format>
    <format dxfId="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2000000}" name="Tabel18" displayName="Tabel18" ref="B59:G79" totalsRowShown="0" headerRowDxfId="59" dataDxfId="58" tableBorderDxfId="57">
  <autoFilter ref="B59:G79" xr:uid="{00000000-0009-0000-0100-000012000000}">
    <filterColumn colId="0">
      <customFilters>
        <customFilter operator="notEqual" val=" "/>
      </customFilters>
    </filterColumn>
  </autoFilter>
  <tableColumns count="6">
    <tableColumn id="1" xr3:uid="{00000000-0010-0000-0200-000001000000}" name="Medewerkers" dataDxfId="56"/>
    <tableColumn id="2" xr3:uid="{00000000-0010-0000-0200-000002000000}" name="SUT (1u)" dataDxfId="55">
      <calculatedColumnFormula>IF(Tabel18[[#This Row],[Medewerkers]]=0,0,IF(OR(Personeelskosten!E43=WB!$M$4,Personeelskosten!E43=WB!$M$7,Personeelskosten!E43=WB!$M$8,Personeelskosten!E43=WB!$M$9,Personeelskosten!E43=WB!$M$11),"n.v.t.",Personeelskosten!F43))</calculatedColumnFormula>
    </tableColumn>
    <tableColumn id="3" xr3:uid="{00000000-0010-0000-0200-000003000000}" name="VUT (1u)" dataDxfId="54">
      <calculatedColumnFormula>IF(Tabel18[[#This Row],[Medewerkers]]=0,0,Personeelskosten!G43)</calculatedColumnFormula>
    </tableColumn>
    <tableColumn id="4" xr3:uid="{00000000-0010-0000-0200-000004000000}" name="SUT (totaal)" dataDxfId="53"/>
    <tableColumn id="5" xr3:uid="{00000000-0010-0000-0200-000005000000}" name="VUT (totaal)" dataDxfId="52"/>
    <tableColumn id="6" xr3:uid="{00000000-0010-0000-0200-000006000000}" name="Verschil (E - F)" dataDxfId="51">
      <calculatedColumnFormula>IF(OR(Tabel18[[#This Row],[SUT (totaal)]]="n.v.t.",Tabel18[[#This Row],[SUT (totaal)]]="",Tabel18[[#This Row],[VUT (totaal)]]=""),"",Tabel18[[#This Row],[SUT (totaal)]]-Tabel18[[#This Row],[VUT (totaal)]])</calculatedColumnFormula>
    </tableColumn>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el11" displayName="Tabel11" ref="AG3:AG8" totalsRowShown="0" headerRowDxfId="29" dataDxfId="28">
  <autoFilter ref="AG3:AG8" xr:uid="{00000000-0009-0000-0100-00000C000000}"/>
  <tableColumns count="1">
    <tableColumn id="1" xr3:uid="{00000000-0010-0000-0C00-000001000000}" name="kostendrager" dataDxfId="27"/>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el12" displayName="Tabel12" ref="AJ3:AJ5" totalsRowShown="0" headerRowDxfId="26" dataDxfId="25">
  <autoFilter ref="AJ3:AJ5" xr:uid="{00000000-0009-0000-0100-00000D000000}"/>
  <tableColumns count="1">
    <tableColumn id="1" xr3:uid="{00000000-0010-0000-0D00-000001000000}" name="ingegeven keuze" dataDxfId="24"/>
  </tableColumns>
  <tableStyleInfo name="TableStyleDark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el13" displayName="Tabel13" ref="AM3:AM20" totalsRowShown="0" headerRowDxfId="23" dataDxfId="22">
  <autoFilter ref="AM3:AM20" xr:uid="{00000000-0009-0000-0100-00000F000000}"/>
  <tableColumns count="1">
    <tableColumn id="1" xr3:uid="{00000000-0010-0000-0E00-000001000000}" name="rubrieken" dataDxfId="21"/>
  </tableColumns>
  <tableStyleInfo name="TableStyleDark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el19" displayName="Tabel19" ref="AP3:AP6" totalsRowShown="0">
  <autoFilter ref="AP3:AP6" xr:uid="{00000000-0009-0000-0100-000013000000}"/>
  <tableColumns count="1">
    <tableColumn id="1" xr3:uid="{00000000-0010-0000-1200-000001000000}" name="UURTARIEF KEUZE"/>
  </tableColumns>
  <tableStyleInfo name="TableStyleLight1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el20" displayName="Tabel20" ref="A2:A10" totalsRowShown="0">
  <autoFilter ref="A2:A10" xr:uid="{00000000-0009-0000-0100-000014000000}">
    <filterColumn colId="0">
      <customFilters>
        <customFilter operator="notEqual" val="0"/>
      </customFilters>
    </filterColumn>
  </autoFilter>
  <tableColumns count="1">
    <tableColumn id="1" xr3:uid="{00000000-0010-0000-1300-000001000000}" name="WPX"/>
  </tableColumns>
  <tableStyleInfo name="TableStyleMedium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79121F-C9EC-4C3F-9B7C-CAC778AEE776}" name="Tabel3" displayName="Tabel3" ref="J2:J10" totalsRowShown="0">
  <autoFilter ref="J2:J10" xr:uid="{D379121F-C9EC-4C3F-9B7C-CAC778AEE776}"/>
  <tableColumns count="1">
    <tableColumn id="1" xr3:uid="{B26DA82E-2125-4739-9A33-8C87A885EF00}" name="werkpaketten"/>
  </tableColumns>
  <tableStyleInfo name="TableStyleLight10"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A777AD-E638-4F1B-9AEE-836564C31F9B}" name="Tabel34" displayName="Tabel34" ref="J14:J22" totalsRowShown="0">
  <autoFilter ref="J14:J22" xr:uid="{12A777AD-E638-4F1B-9AEE-836564C31F9B}"/>
  <tableColumns count="1">
    <tableColumn id="1" xr3:uid="{0A887EDD-7423-49F5-88A4-084F8ADBE105}" name="werkpaketten"/>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el1" displayName="Tabel1" ref="C2:D7" totalsRowShown="0">
  <autoFilter ref="C2:D7" xr:uid="{00000000-0009-0000-0100-000001000000}"/>
  <tableColumns count="2">
    <tableColumn id="1" xr3:uid="{00000000-0010-0000-0300-000001000000}" name="aantal jaar"/>
    <tableColumn id="2" xr3:uid="{00000000-0010-0000-0300-000002000000}" name="aantal uur">
      <calculatedColumnFormula>Tabel1[[#This Row],[aantal jaar]]*1720</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el4" displayName="Tabel4" ref="M3:N11" totalsRowShown="0" headerRowDxfId="50" dataDxfId="49">
  <autoFilter ref="M3:N11" xr:uid="{00000000-0009-0000-0100-000005000000}"/>
  <sortState xmlns:xlrd2="http://schemas.microsoft.com/office/spreadsheetml/2017/richdata2" ref="M4:N11">
    <sortCondition ref="M25:M33"/>
  </sortState>
  <tableColumns count="2">
    <tableColumn id="1" xr3:uid="{00000000-0010-0000-0500-000001000000}" name="link met projectmedewerker" dataDxfId="48"/>
    <tableColumn id="2" xr3:uid="{00000000-0010-0000-0500-000002000000}" name="uurtarief" dataDxfId="47"/>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el2" displayName="Tabel2" ref="G2:G7" totalsRowShown="0" headerRowDxfId="46">
  <autoFilter ref="G2:G7" xr:uid="{00000000-0009-0000-0100-000006000000}"/>
  <tableColumns count="1">
    <tableColumn id="1" xr3:uid="{00000000-0010-0000-0600-000001000000}" name="kostenoptie"/>
  </tableColumns>
  <tableStyleInfo name="TableStyleLight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el5" displayName="Tabel5" ref="Q3:R7" totalsRowShown="0" headerRowDxfId="45" dataDxfId="44">
  <autoFilter ref="Q3:R7" xr:uid="{00000000-0009-0000-0100-000007000000}"/>
  <tableColumns count="2">
    <tableColumn id="2" xr3:uid="{00000000-0010-0000-0700-000002000000}" name="land" dataDxfId="43"/>
    <tableColumn id="1" xr3:uid="{00000000-0010-0000-0700-000001000000}" name="vast uurtarief" dataDxfId="42"/>
  </tableColumns>
  <tableStyleInfo name="TableStyleLight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el6" displayName="Tabel6" ref="U3:U6" totalsRowShown="0" headerRowDxfId="41" dataDxfId="40">
  <autoFilter ref="U3:U6" xr:uid="{00000000-0009-0000-0100-000008000000}"/>
  <tableColumns count="1">
    <tableColumn id="1" xr3:uid="{00000000-0010-0000-0800-000001000000}" name="keuze" dataDxfId="39"/>
  </tableColumns>
  <tableStyleInfo name="TableStyleDark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el7" displayName="Tabel7" ref="X3:X10" totalsRowShown="0" headerRowDxfId="38" dataDxfId="37">
  <autoFilter ref="X3:X10" xr:uid="{00000000-0009-0000-0100-000009000000}"/>
  <tableColumns count="1">
    <tableColumn id="1" xr3:uid="{00000000-0010-0000-0900-000001000000}" name="werkpakketten" dataDxfId="36"/>
  </tableColumns>
  <tableStyleInfo name="TableStyleDark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el8" displayName="Tabel8" ref="AA3:AA5" totalsRowShown="0" headerRowDxfId="35" dataDxfId="34">
  <autoFilter ref="AA3:AA5" xr:uid="{00000000-0009-0000-0100-00000A000000}"/>
  <tableColumns count="1">
    <tableColumn id="1" xr3:uid="{00000000-0010-0000-0A00-000001000000}" name="forfait keuze" dataDxfId="33"/>
  </tableColumns>
  <tableStyleInfo name="TableStyleLight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el10" displayName="Tabel10" ref="AD3:AD8" totalsRowShown="0" headerRowDxfId="32" dataDxfId="31">
  <autoFilter ref="AD3:AD8" xr:uid="{00000000-0009-0000-0100-00000B000000}"/>
  <tableColumns count="1">
    <tableColumn id="1" xr3:uid="{00000000-0010-0000-0B00-000001000000}" name="percentages" dataDxfId="30"/>
  </tableColumns>
  <tableStyleInfo name="TableStyleLight1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terregvlaned.eu/food-pioneers-accelerator/contact" TargetMode="External"/><Relationship Id="rId2" Type="http://schemas.openxmlformats.org/officeDocument/2006/relationships/hyperlink" Target="https://www.grensregio.eu/over-interreg/organisatie" TargetMode="External"/><Relationship Id="rId1" Type="http://schemas.openxmlformats.org/officeDocument/2006/relationships/hyperlink" Target="https://interregvlaned.eu/food-pioneers-accelerator/download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printerSettings" Target="../printerSettings/printerSettings6.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1"/>
  <dimension ref="B51:G53"/>
  <sheetViews>
    <sheetView showGridLines="0" tabSelected="1" zoomScale="85" zoomScaleNormal="85" workbookViewId="0">
      <selection activeCell="H1" sqref="H1"/>
    </sheetView>
  </sheetViews>
  <sheetFormatPr defaultColWidth="8.5703125" defaultRowHeight="12.75" x14ac:dyDescent="0.2"/>
  <cols>
    <col min="3" max="3" width="10.5703125" customWidth="1"/>
  </cols>
  <sheetData>
    <row r="51" spans="2:7" x14ac:dyDescent="0.2">
      <c r="B51" s="93" t="s">
        <v>0</v>
      </c>
      <c r="C51" s="56"/>
      <c r="F51" s="94" t="s">
        <v>1</v>
      </c>
    </row>
    <row r="52" spans="2:7" x14ac:dyDescent="0.2">
      <c r="B52" s="93" t="s">
        <v>2</v>
      </c>
      <c r="C52" s="56"/>
      <c r="D52" s="94"/>
      <c r="F52" s="94" t="s">
        <v>1</v>
      </c>
      <c r="G52" s="94"/>
    </row>
    <row r="53" spans="2:7" x14ac:dyDescent="0.2">
      <c r="B53" s="135" t="s">
        <v>3</v>
      </c>
      <c r="F53" s="94" t="s">
        <v>1</v>
      </c>
    </row>
  </sheetData>
  <sheetProtection algorithmName="SHA-512" hashValue="stj/yJT3Y1q5NBbHGYUOxQfgBw/SFd+qZXL6t4TaRlvY37kxC912CKnfEm8udgrAYV2XHi486WhN68V/+ly35A==" saltValue="HM5D7qEWTbqv53JUQYvg8w==" spinCount="100000" sheet="1" objects="1" scenarios="1"/>
  <hyperlinks>
    <hyperlink ref="F51" r:id="rId1" xr:uid="{00000000-0004-0000-0000-000000000000}"/>
    <hyperlink ref="F53" r:id="rId2" xr:uid="{00000000-0004-0000-0000-000002000000}"/>
    <hyperlink ref="F52" r:id="rId3" xr:uid="{C3BF1B29-7A19-4E8A-85A2-030BAAAF9012}"/>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B2:G50"/>
  <sheetViews>
    <sheetView showGridLines="0" zoomScale="84" zoomScaleNormal="84" workbookViewId="0">
      <selection activeCell="F13" sqref="F13"/>
    </sheetView>
  </sheetViews>
  <sheetFormatPr defaultColWidth="8.5703125" defaultRowHeight="12.75" x14ac:dyDescent="0.2"/>
  <cols>
    <col min="2" max="2" width="11.5703125" customWidth="1"/>
    <col min="3" max="3" width="22.140625" customWidth="1"/>
    <col min="5" max="5" width="21.5703125" customWidth="1"/>
    <col min="6" max="6" width="35.5703125" style="91" customWidth="1"/>
    <col min="7" max="7" width="77.42578125" customWidth="1"/>
  </cols>
  <sheetData>
    <row r="2" spans="2:7" x14ac:dyDescent="0.2">
      <c r="B2" s="76" t="s">
        <v>4</v>
      </c>
    </row>
    <row r="3" spans="2:7" x14ac:dyDescent="0.2">
      <c r="B3" s="54" t="s">
        <v>5</v>
      </c>
    </row>
    <row r="4" spans="2:7" x14ac:dyDescent="0.2">
      <c r="B4" s="54" t="s">
        <v>6</v>
      </c>
    </row>
    <row r="5" spans="2:7" x14ac:dyDescent="0.2">
      <c r="B5" s="54" t="s">
        <v>7</v>
      </c>
    </row>
    <row r="6" spans="2:7" ht="27" customHeight="1" x14ac:dyDescent="0.2">
      <c r="B6" s="236" t="s">
        <v>8</v>
      </c>
      <c r="C6" s="237"/>
      <c r="D6" s="237"/>
      <c r="E6" s="237"/>
      <c r="F6" s="237"/>
    </row>
    <row r="7" spans="2:7" x14ac:dyDescent="0.2">
      <c r="B7" s="55" t="s">
        <v>9</v>
      </c>
      <c r="F7" s="194" t="s">
        <v>10</v>
      </c>
    </row>
    <row r="8" spans="2:7" ht="13.5" thickBot="1" x14ac:dyDescent="0.25">
      <c r="B8" s="55"/>
      <c r="F8" s="194"/>
    </row>
    <row r="9" spans="2:7" ht="13.5" thickBot="1" x14ac:dyDescent="0.25">
      <c r="B9" t="s">
        <v>11</v>
      </c>
      <c r="D9" s="241">
        <v>45658</v>
      </c>
      <c r="E9" s="242"/>
      <c r="F9" s="91" t="s">
        <v>12</v>
      </c>
      <c r="G9" s="228">
        <f>D9+(D10*365)</f>
        <v>46023</v>
      </c>
    </row>
    <row r="10" spans="2:7" ht="13.5" thickBot="1" x14ac:dyDescent="0.25">
      <c r="B10" t="s">
        <v>13</v>
      </c>
      <c r="D10" s="243">
        <v>1</v>
      </c>
      <c r="E10" s="244"/>
      <c r="F10" s="91" t="s">
        <v>14</v>
      </c>
      <c r="G10" s="228">
        <v>46356</v>
      </c>
    </row>
    <row r="11" spans="2:7" ht="22.5" hidden="1" customHeight="1" thickBot="1" x14ac:dyDescent="0.25">
      <c r="B11" s="247" t="s">
        <v>15</v>
      </c>
      <c r="C11" s="248"/>
      <c r="D11" s="55" t="s">
        <v>16</v>
      </c>
    </row>
    <row r="13" spans="2:7" ht="41.25" customHeight="1" x14ac:dyDescent="0.2">
      <c r="B13" s="81" t="s">
        <v>17</v>
      </c>
      <c r="C13" s="77" t="s">
        <v>18</v>
      </c>
      <c r="D13" s="70" t="s">
        <v>19</v>
      </c>
      <c r="E13" s="83" t="s">
        <v>20</v>
      </c>
      <c r="F13" s="83" t="s">
        <v>21</v>
      </c>
      <c r="G13" s="71" t="s">
        <v>22</v>
      </c>
    </row>
    <row r="14" spans="2:7" x14ac:dyDescent="0.2">
      <c r="B14" s="231">
        <v>1</v>
      </c>
      <c r="C14" s="249" t="s">
        <v>23</v>
      </c>
      <c r="D14" s="79" t="s">
        <v>24</v>
      </c>
      <c r="E14" s="183"/>
      <c r="F14" s="211"/>
      <c r="G14" s="184"/>
    </row>
    <row r="15" spans="2:7" x14ac:dyDescent="0.2">
      <c r="B15" s="231"/>
      <c r="C15" s="245"/>
      <c r="D15" s="79" t="s">
        <v>25</v>
      </c>
      <c r="E15" s="183"/>
      <c r="F15" s="211"/>
      <c r="G15" s="184"/>
    </row>
    <row r="16" spans="2:7" x14ac:dyDescent="0.2">
      <c r="B16" s="231"/>
      <c r="C16" s="245"/>
      <c r="D16" s="79" t="s">
        <v>26</v>
      </c>
      <c r="E16" s="183"/>
      <c r="F16" s="211"/>
      <c r="G16" s="184"/>
    </row>
    <row r="17" spans="2:7" x14ac:dyDescent="0.2">
      <c r="B17" s="231"/>
      <c r="C17" s="245"/>
      <c r="D17" s="79" t="s">
        <v>27</v>
      </c>
      <c r="E17" s="183"/>
      <c r="F17" s="211"/>
      <c r="G17" s="184"/>
    </row>
    <row r="18" spans="2:7" ht="13.5" thickBot="1" x14ac:dyDescent="0.25">
      <c r="B18" s="232"/>
      <c r="C18" s="250"/>
      <c r="D18" s="84" t="s">
        <v>28</v>
      </c>
      <c r="E18" s="183"/>
      <c r="F18" s="211"/>
      <c r="G18" s="185"/>
    </row>
    <row r="19" spans="2:7" x14ac:dyDescent="0.2">
      <c r="B19" s="233">
        <v>2</v>
      </c>
      <c r="C19" s="251" t="s">
        <v>29</v>
      </c>
      <c r="D19" s="88" t="s">
        <v>30</v>
      </c>
      <c r="E19" s="186"/>
      <c r="F19" s="212"/>
      <c r="G19" s="187"/>
    </row>
    <row r="20" spans="2:7" x14ac:dyDescent="0.2">
      <c r="B20" s="234"/>
      <c r="C20" s="252"/>
      <c r="D20" s="86" t="s">
        <v>31</v>
      </c>
      <c r="E20" s="188"/>
      <c r="F20" s="213"/>
      <c r="G20" s="189"/>
    </row>
    <row r="21" spans="2:7" x14ac:dyDescent="0.2">
      <c r="B21" s="234"/>
      <c r="C21" s="252"/>
      <c r="D21" s="86" t="s">
        <v>32</v>
      </c>
      <c r="E21" s="188"/>
      <c r="F21" s="213"/>
      <c r="G21" s="189"/>
    </row>
    <row r="22" spans="2:7" x14ac:dyDescent="0.2">
      <c r="B22" s="234"/>
      <c r="C22" s="252"/>
      <c r="D22" s="86" t="s">
        <v>33</v>
      </c>
      <c r="E22" s="188"/>
      <c r="F22" s="213"/>
      <c r="G22" s="189"/>
    </row>
    <row r="23" spans="2:7" ht="13.5" thickBot="1" x14ac:dyDescent="0.25">
      <c r="B23" s="235"/>
      <c r="C23" s="253"/>
      <c r="D23" s="87" t="s">
        <v>34</v>
      </c>
      <c r="E23" s="190"/>
      <c r="F23" s="214"/>
      <c r="G23" s="191"/>
    </row>
    <row r="24" spans="2:7" x14ac:dyDescent="0.2">
      <c r="B24" s="230">
        <v>3</v>
      </c>
      <c r="C24" s="254"/>
      <c r="D24" s="85" t="s">
        <v>35</v>
      </c>
      <c r="E24" s="183"/>
      <c r="F24" s="211"/>
      <c r="G24" s="192"/>
    </row>
    <row r="25" spans="2:7" x14ac:dyDescent="0.2">
      <c r="B25" s="231"/>
      <c r="C25" s="255"/>
      <c r="D25" s="79" t="s">
        <v>36</v>
      </c>
      <c r="E25" s="183"/>
      <c r="F25" s="211"/>
      <c r="G25" s="184"/>
    </row>
    <row r="26" spans="2:7" x14ac:dyDescent="0.2">
      <c r="B26" s="231"/>
      <c r="C26" s="255"/>
      <c r="D26" s="79" t="s">
        <v>37</v>
      </c>
      <c r="E26" s="183"/>
      <c r="F26" s="211"/>
      <c r="G26" s="184"/>
    </row>
    <row r="27" spans="2:7" x14ac:dyDescent="0.2">
      <c r="B27" s="231"/>
      <c r="C27" s="255"/>
      <c r="D27" s="79" t="s">
        <v>38</v>
      </c>
      <c r="E27" s="183"/>
      <c r="F27" s="211"/>
      <c r="G27" s="184"/>
    </row>
    <row r="28" spans="2:7" ht="13.5" thickBot="1" x14ac:dyDescent="0.25">
      <c r="B28" s="232"/>
      <c r="C28" s="256"/>
      <c r="D28" s="84" t="s">
        <v>39</v>
      </c>
      <c r="E28" s="183"/>
      <c r="F28" s="211"/>
      <c r="G28" s="185"/>
    </row>
    <row r="29" spans="2:7" x14ac:dyDescent="0.2">
      <c r="B29" s="233">
        <v>4</v>
      </c>
      <c r="C29" s="251"/>
      <c r="D29" s="88" t="s">
        <v>40</v>
      </c>
      <c r="E29" s="186"/>
      <c r="F29" s="212"/>
      <c r="G29" s="187"/>
    </row>
    <row r="30" spans="2:7" x14ac:dyDescent="0.2">
      <c r="B30" s="234"/>
      <c r="C30" s="252"/>
      <c r="D30" s="86" t="s">
        <v>41</v>
      </c>
      <c r="E30" s="188"/>
      <c r="F30" s="213"/>
      <c r="G30" s="189"/>
    </row>
    <row r="31" spans="2:7" x14ac:dyDescent="0.2">
      <c r="B31" s="234"/>
      <c r="C31" s="252"/>
      <c r="D31" s="86" t="s">
        <v>42</v>
      </c>
      <c r="E31" s="188"/>
      <c r="F31" s="213"/>
      <c r="G31" s="189"/>
    </row>
    <row r="32" spans="2:7" x14ac:dyDescent="0.2">
      <c r="B32" s="234"/>
      <c r="C32" s="252"/>
      <c r="D32" s="86" t="s">
        <v>43</v>
      </c>
      <c r="E32" s="188"/>
      <c r="F32" s="213"/>
      <c r="G32" s="189"/>
    </row>
    <row r="33" spans="2:7" ht="13.5" thickBot="1" x14ac:dyDescent="0.25">
      <c r="B33" s="235"/>
      <c r="C33" s="253"/>
      <c r="D33" s="87" t="s">
        <v>44</v>
      </c>
      <c r="E33" s="190"/>
      <c r="F33" s="214"/>
      <c r="G33" s="191"/>
    </row>
    <row r="34" spans="2:7" x14ac:dyDescent="0.2">
      <c r="B34" s="230">
        <v>5</v>
      </c>
      <c r="C34" s="254"/>
      <c r="D34" s="85" t="s">
        <v>45</v>
      </c>
      <c r="E34" s="183"/>
      <c r="F34" s="211"/>
      <c r="G34" s="192"/>
    </row>
    <row r="35" spans="2:7" x14ac:dyDescent="0.2">
      <c r="B35" s="231"/>
      <c r="C35" s="255"/>
      <c r="D35" s="79" t="s">
        <v>46</v>
      </c>
      <c r="E35" s="183"/>
      <c r="F35" s="211"/>
      <c r="G35" s="184"/>
    </row>
    <row r="36" spans="2:7" x14ac:dyDescent="0.2">
      <c r="B36" s="231"/>
      <c r="C36" s="255"/>
      <c r="D36" s="79" t="s">
        <v>47</v>
      </c>
      <c r="E36" s="183"/>
      <c r="F36" s="211"/>
      <c r="G36" s="184"/>
    </row>
    <row r="37" spans="2:7" x14ac:dyDescent="0.2">
      <c r="B37" s="231"/>
      <c r="C37" s="255"/>
      <c r="D37" s="79" t="s">
        <v>48</v>
      </c>
      <c r="E37" s="183"/>
      <c r="F37" s="211"/>
      <c r="G37" s="184"/>
    </row>
    <row r="38" spans="2:7" ht="13.5" thickBot="1" x14ac:dyDescent="0.25">
      <c r="B38" s="232"/>
      <c r="C38" s="256"/>
      <c r="D38" s="84" t="s">
        <v>49</v>
      </c>
      <c r="E38" s="183"/>
      <c r="F38" s="211"/>
      <c r="G38" s="185"/>
    </row>
    <row r="39" spans="2:7" x14ac:dyDescent="0.2">
      <c r="B39" s="233">
        <v>6</v>
      </c>
      <c r="C39" s="238"/>
      <c r="D39" s="88" t="s">
        <v>50</v>
      </c>
      <c r="E39" s="186"/>
      <c r="F39" s="212"/>
      <c r="G39" s="187"/>
    </row>
    <row r="40" spans="2:7" x14ac:dyDescent="0.2">
      <c r="B40" s="234"/>
      <c r="C40" s="239"/>
      <c r="D40" s="86" t="s">
        <v>51</v>
      </c>
      <c r="E40" s="188"/>
      <c r="F40" s="213"/>
      <c r="G40" s="189"/>
    </row>
    <row r="41" spans="2:7" x14ac:dyDescent="0.2">
      <c r="B41" s="234"/>
      <c r="C41" s="239"/>
      <c r="D41" s="86" t="s">
        <v>52</v>
      </c>
      <c r="E41" s="188"/>
      <c r="F41" s="213"/>
      <c r="G41" s="189"/>
    </row>
    <row r="42" spans="2:7" x14ac:dyDescent="0.2">
      <c r="B42" s="234"/>
      <c r="C42" s="239"/>
      <c r="D42" s="86" t="s">
        <v>53</v>
      </c>
      <c r="E42" s="188"/>
      <c r="F42" s="213"/>
      <c r="G42" s="189"/>
    </row>
    <row r="43" spans="2:7" ht="13.5" thickBot="1" x14ac:dyDescent="0.25">
      <c r="B43" s="235"/>
      <c r="C43" s="240"/>
      <c r="D43" s="87" t="s">
        <v>54</v>
      </c>
      <c r="E43" s="190"/>
      <c r="F43" s="214"/>
      <c r="G43" s="191"/>
    </row>
    <row r="44" spans="2:7" x14ac:dyDescent="0.2">
      <c r="B44" s="257">
        <v>7</v>
      </c>
      <c r="C44" s="245"/>
      <c r="D44" s="82" t="s">
        <v>55</v>
      </c>
      <c r="E44" s="183"/>
      <c r="F44" s="211"/>
      <c r="G44" s="193"/>
    </row>
    <row r="45" spans="2:7" x14ac:dyDescent="0.2">
      <c r="B45" s="231"/>
      <c r="C45" s="245"/>
      <c r="D45" s="79" t="s">
        <v>56</v>
      </c>
      <c r="E45" s="183"/>
      <c r="F45" s="211"/>
      <c r="G45" s="184"/>
    </row>
    <row r="46" spans="2:7" x14ac:dyDescent="0.2">
      <c r="B46" s="231"/>
      <c r="C46" s="245"/>
      <c r="D46" s="79" t="s">
        <v>57</v>
      </c>
      <c r="E46" s="183"/>
      <c r="F46" s="211"/>
      <c r="G46" s="184"/>
    </row>
    <row r="47" spans="2:7" x14ac:dyDescent="0.2">
      <c r="B47" s="231"/>
      <c r="C47" s="245"/>
      <c r="D47" s="79" t="s">
        <v>58</v>
      </c>
      <c r="E47" s="183"/>
      <c r="F47" s="211"/>
      <c r="G47" s="184"/>
    </row>
    <row r="48" spans="2:7" x14ac:dyDescent="0.2">
      <c r="B48" s="231"/>
      <c r="C48" s="246"/>
      <c r="D48" s="79" t="s">
        <v>59</v>
      </c>
      <c r="E48" s="183"/>
      <c r="F48" s="211"/>
      <c r="G48" s="184"/>
    </row>
    <row r="50" spans="2:2" x14ac:dyDescent="0.2">
      <c r="B50" s="55"/>
    </row>
  </sheetData>
  <sheetProtection algorithmName="SHA-512" hashValue="4sEQsacfTUrVuDIB/EjxHAHW7JJZQBXZ3wc8dSBWX0vxDPZ0obY6ex5a0WL0xv4M/BpLdv1c2hv1+UNuxjJT3A==" saltValue="/+Xdj1H39mt+a+kENj7NeQ==" spinCount="100000" sheet="1" objects="1" scenarios="1"/>
  <mergeCells count="18">
    <mergeCell ref="C44:C48"/>
    <mergeCell ref="B11:C11"/>
    <mergeCell ref="C14:C18"/>
    <mergeCell ref="C19:C23"/>
    <mergeCell ref="C24:C28"/>
    <mergeCell ref="C29:C33"/>
    <mergeCell ref="C34:C38"/>
    <mergeCell ref="B44:B48"/>
    <mergeCell ref="B14:B18"/>
    <mergeCell ref="B19:B23"/>
    <mergeCell ref="B24:B28"/>
    <mergeCell ref="B29:B33"/>
    <mergeCell ref="B34:B38"/>
    <mergeCell ref="B39:B43"/>
    <mergeCell ref="B6:F6"/>
    <mergeCell ref="C39:C43"/>
    <mergeCell ref="D9:E9"/>
    <mergeCell ref="D10:E10"/>
  </mergeCells>
  <conditionalFormatting sqref="G9">
    <cfRule type="expression" dxfId="6" priority="1">
      <formula>($G$10-$G$9)&lt;0</formula>
    </cfRule>
  </conditionalFormatting>
  <dataValidations disablePrompts="1" count="1">
    <dataValidation type="decimal" allowBlank="1" showInputMessage="1" showErrorMessage="1" sqref="D10" xr:uid="{93590242-FFDB-4528-83EE-13071554A437}">
      <formula1>0</formula1>
      <formula2>2</formula2>
    </dataValidation>
  </dataValidations>
  <hyperlinks>
    <hyperlink ref="F7" location="Personeelskosten!A5" display="volgende" xr:uid="{0159F637-5252-407F-89A0-F065A717D31E}"/>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WB!$U$4:$U$6</xm:f>
          </x14:formula1>
          <xm:sqref>E14:E48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
  <dimension ref="B2:W142"/>
  <sheetViews>
    <sheetView showGridLines="0" workbookViewId="0">
      <pane xSplit="3" topLeftCell="D1" activePane="topRight" state="frozen"/>
      <selection activeCell="E41" sqref="E41"/>
      <selection pane="topRight" activeCell="C18" sqref="C18"/>
    </sheetView>
  </sheetViews>
  <sheetFormatPr defaultColWidth="8.5703125" defaultRowHeight="12.75" x14ac:dyDescent="0.2"/>
  <cols>
    <col min="2" max="2" width="14.42578125" customWidth="1"/>
    <col min="3" max="3" width="71.42578125" customWidth="1"/>
    <col min="4" max="5" width="22.5703125" customWidth="1"/>
    <col min="6" max="10" width="22.5703125" style="91" customWidth="1"/>
    <col min="11" max="23" width="22.5703125" customWidth="1"/>
  </cols>
  <sheetData>
    <row r="2" spans="2:23" x14ac:dyDescent="0.2">
      <c r="B2" s="76" t="s">
        <v>4</v>
      </c>
      <c r="C2" s="76"/>
    </row>
    <row r="3" spans="2:23" x14ac:dyDescent="0.2">
      <c r="B3" s="118" t="s">
        <v>60</v>
      </c>
      <c r="C3" s="76"/>
    </row>
    <row r="4" spans="2:23" x14ac:dyDescent="0.2">
      <c r="B4" t="s">
        <v>61</v>
      </c>
    </row>
    <row r="5" spans="2:23" x14ac:dyDescent="0.2">
      <c r="B5" s="55" t="s">
        <v>62</v>
      </c>
    </row>
    <row r="6" spans="2:23" x14ac:dyDescent="0.2">
      <c r="C6" s="55"/>
    </row>
    <row r="7" spans="2:23" x14ac:dyDescent="0.2">
      <c r="B7" s="198" t="s">
        <v>10</v>
      </c>
    </row>
    <row r="8" spans="2:23" x14ac:dyDescent="0.2">
      <c r="B8" s="56" t="s">
        <v>63</v>
      </c>
      <c r="C8" s="56"/>
    </row>
    <row r="11" spans="2:23" x14ac:dyDescent="0.2">
      <c r="B11" s="263" t="s">
        <v>64</v>
      </c>
      <c r="C11" s="264"/>
      <c r="D11" s="183" t="s">
        <v>65</v>
      </c>
    </row>
    <row r="14" spans="2:23" x14ac:dyDescent="0.2">
      <c r="D14" t="s">
        <v>66</v>
      </c>
      <c r="E14" t="s">
        <v>67</v>
      </c>
      <c r="F14" t="s">
        <v>68</v>
      </c>
      <c r="G14" t="s">
        <v>69</v>
      </c>
      <c r="H14" t="s">
        <v>70</v>
      </c>
      <c r="I14" t="s">
        <v>71</v>
      </c>
      <c r="J14" t="s">
        <v>72</v>
      </c>
      <c r="K14" t="s">
        <v>73</v>
      </c>
      <c r="L14" t="s">
        <v>74</v>
      </c>
      <c r="M14" t="s">
        <v>75</v>
      </c>
      <c r="N14" t="s">
        <v>76</v>
      </c>
      <c r="O14" t="s">
        <v>77</v>
      </c>
      <c r="P14" t="s">
        <v>78</v>
      </c>
      <c r="Q14" t="s">
        <v>79</v>
      </c>
      <c r="R14" t="s">
        <v>80</v>
      </c>
      <c r="S14" t="s">
        <v>81</v>
      </c>
      <c r="T14" t="s">
        <v>82</v>
      </c>
      <c r="U14" t="s">
        <v>83</v>
      </c>
      <c r="V14" t="s">
        <v>84</v>
      </c>
      <c r="W14" t="s">
        <v>85</v>
      </c>
    </row>
    <row r="15" spans="2:23" x14ac:dyDescent="0.2">
      <c r="B15" s="147" t="s">
        <v>86</v>
      </c>
      <c r="C15" s="148"/>
      <c r="D15" s="149"/>
      <c r="E15" s="149"/>
      <c r="F15" s="149"/>
      <c r="G15" s="149"/>
      <c r="H15" s="149"/>
      <c r="I15" s="149"/>
      <c r="J15" s="149"/>
      <c r="K15" s="149"/>
      <c r="L15" s="149"/>
      <c r="M15" s="149"/>
      <c r="N15" s="149"/>
      <c r="O15" s="149"/>
      <c r="P15" s="149"/>
      <c r="Q15" s="149"/>
      <c r="R15" s="149"/>
      <c r="S15" s="149"/>
      <c r="T15" s="149"/>
      <c r="U15" s="149"/>
      <c r="V15" s="149"/>
      <c r="W15" s="149"/>
    </row>
    <row r="16" spans="2:23" x14ac:dyDescent="0.2">
      <c r="B16" s="260" t="s">
        <v>87</v>
      </c>
      <c r="C16" s="261"/>
      <c r="D16" s="195"/>
      <c r="E16" s="195"/>
      <c r="F16" s="195"/>
      <c r="G16" s="195"/>
      <c r="H16" s="195"/>
      <c r="I16" s="195"/>
      <c r="J16" s="195"/>
      <c r="K16" s="195"/>
      <c r="L16" s="195"/>
      <c r="M16" s="195"/>
      <c r="N16" s="195"/>
      <c r="O16" s="195"/>
      <c r="P16" s="195"/>
      <c r="Q16" s="195"/>
      <c r="R16" s="195"/>
      <c r="S16" s="195"/>
      <c r="T16" s="195"/>
      <c r="U16" s="195"/>
      <c r="V16" s="195"/>
      <c r="W16" s="195"/>
    </row>
    <row r="17" spans="2:23" x14ac:dyDescent="0.2">
      <c r="B17" s="260" t="s">
        <v>88</v>
      </c>
      <c r="C17" s="261"/>
      <c r="D17" s="195"/>
      <c r="E17" s="195"/>
      <c r="F17" s="195"/>
      <c r="G17" s="195"/>
      <c r="H17" s="195"/>
      <c r="I17" s="195"/>
      <c r="J17" s="195"/>
      <c r="K17" s="195"/>
      <c r="L17" s="195"/>
      <c r="M17" s="195"/>
      <c r="N17" s="195"/>
      <c r="O17" s="195"/>
      <c r="P17" s="195"/>
      <c r="Q17" s="195"/>
      <c r="R17" s="195"/>
      <c r="S17" s="195"/>
      <c r="T17" s="195"/>
      <c r="U17" s="195"/>
      <c r="V17" s="195"/>
      <c r="W17" s="195"/>
    </row>
    <row r="18" spans="2:23" x14ac:dyDescent="0.2">
      <c r="B18" s="119" t="s">
        <v>89</v>
      </c>
      <c r="C18" s="72"/>
      <c r="D18" s="195"/>
      <c r="E18" s="195"/>
      <c r="F18" s="195"/>
      <c r="G18" s="195"/>
      <c r="H18" s="195"/>
      <c r="I18" s="195"/>
      <c r="J18" s="195"/>
      <c r="K18" s="195"/>
      <c r="L18" s="195"/>
      <c r="M18" s="195"/>
      <c r="N18" s="195"/>
      <c r="O18" s="195"/>
      <c r="P18" s="195"/>
      <c r="Q18" s="195"/>
      <c r="R18" s="195"/>
      <c r="S18" s="195"/>
      <c r="T18" s="195"/>
      <c r="U18" s="195"/>
      <c r="V18" s="195"/>
      <c r="W18" s="195"/>
    </row>
    <row r="19" spans="2:23" x14ac:dyDescent="0.2">
      <c r="B19" s="260" t="s">
        <v>90</v>
      </c>
      <c r="C19" s="261"/>
      <c r="D19" s="196"/>
      <c r="E19" s="196"/>
      <c r="F19" s="196"/>
      <c r="G19" s="196"/>
      <c r="H19" s="196"/>
      <c r="I19" s="196"/>
      <c r="J19" s="196"/>
      <c r="K19" s="196"/>
      <c r="L19" s="196"/>
      <c r="M19" s="196"/>
      <c r="N19" s="196"/>
      <c r="O19" s="196"/>
      <c r="P19" s="196"/>
      <c r="Q19" s="196"/>
      <c r="R19" s="196"/>
      <c r="S19" s="196"/>
      <c r="T19" s="196"/>
      <c r="U19" s="196"/>
      <c r="V19" s="196"/>
      <c r="W19" s="196"/>
    </row>
    <row r="20" spans="2:23" x14ac:dyDescent="0.2">
      <c r="B20" s="260" t="s">
        <v>91</v>
      </c>
      <c r="C20" s="261"/>
      <c r="D20" s="197"/>
      <c r="E20" s="197"/>
      <c r="F20" s="197"/>
      <c r="G20" s="197"/>
      <c r="H20" s="197"/>
      <c r="I20" s="197"/>
      <c r="J20" s="197"/>
      <c r="K20" s="197"/>
      <c r="L20" s="197"/>
      <c r="M20" s="197"/>
      <c r="N20" s="197"/>
      <c r="O20" s="197"/>
      <c r="P20" s="197"/>
      <c r="Q20" s="197"/>
      <c r="R20" s="197"/>
      <c r="S20" s="197"/>
      <c r="T20" s="197"/>
      <c r="U20" s="197"/>
      <c r="V20" s="197"/>
      <c r="W20" s="197"/>
    </row>
    <row r="21" spans="2:23" x14ac:dyDescent="0.2">
      <c r="B21" s="119"/>
      <c r="C21" s="72"/>
      <c r="D21" s="58"/>
      <c r="E21" s="58"/>
      <c r="F21" s="58"/>
      <c r="G21" s="58"/>
      <c r="H21" s="58"/>
      <c r="I21" s="58"/>
      <c r="J21" s="58"/>
      <c r="K21" s="58"/>
      <c r="L21" s="58"/>
      <c r="M21" s="58"/>
      <c r="N21" s="58"/>
      <c r="O21" s="58"/>
      <c r="P21" s="58"/>
      <c r="Q21" s="58"/>
      <c r="R21" s="58"/>
      <c r="S21" s="58"/>
      <c r="T21" s="58"/>
      <c r="U21" s="58"/>
      <c r="V21" s="58"/>
      <c r="W21" s="58"/>
    </row>
    <row r="22" spans="2:23" x14ac:dyDescent="0.2">
      <c r="B22" s="59" t="s">
        <v>92</v>
      </c>
      <c r="C22" s="76"/>
      <c r="D22" s="60"/>
      <c r="E22" s="60"/>
      <c r="F22" s="60"/>
      <c r="G22" s="60"/>
      <c r="H22" s="60"/>
      <c r="I22" s="60"/>
      <c r="J22" s="60"/>
      <c r="K22" s="60"/>
      <c r="L22" s="60"/>
      <c r="M22" s="60"/>
      <c r="N22" s="60"/>
      <c r="O22" s="60"/>
      <c r="P22" s="60"/>
      <c r="Q22" s="60"/>
      <c r="R22" s="60"/>
      <c r="S22" s="60"/>
      <c r="T22" s="60"/>
      <c r="U22" s="60"/>
      <c r="V22" s="60"/>
      <c r="W22" s="60"/>
    </row>
    <row r="23" spans="2:23" x14ac:dyDescent="0.2">
      <c r="B23" s="258" t="s">
        <v>93</v>
      </c>
      <c r="C23" s="259"/>
      <c r="D23" s="108">
        <f>IF(OR(D$18=WB!$M$4,D$18=WB!$M$7,D$18=WB!$M$8,D$18=WB!$M$9,D$18=WB!$M$11),"n.v.t.",FLOOR(D19*1.2%,0.01))</f>
        <v>0</v>
      </c>
      <c r="E23" s="108">
        <f>IF(OR(E$18=WB!$M$4,E$18=WB!$M$7,E$18=WB!$M$8,E$18=WB!$M$9,E$18=WB!$M$11),"n.v.t.",FLOOR(E19*1.2%,0.01))</f>
        <v>0</v>
      </c>
      <c r="F23" s="108">
        <f>IF(OR(F$18=WB!$M$4,F$18=WB!$M$7,F$18=WB!$M$8,F$18=WB!$M$9,F$18=WB!$M$11),"n.v.t.",FLOOR(F19*1.2%,0.01))</f>
        <v>0</v>
      </c>
      <c r="G23" s="108">
        <f>IF(OR(G$18=WB!$M$4,G$18=WB!$M$7,G$18=WB!$M$8,G$18=WB!$M$9,G$18=WB!$M$11),"n.v.t.",FLOOR(G19*1.2%,0.01))</f>
        <v>0</v>
      </c>
      <c r="H23" s="108">
        <f>IF(OR(H$18=WB!$M$4,H$18=WB!$M$7,H$18=WB!$M$8,H$18=WB!$M$9,H$18=WB!$M$11),"n.v.t.",FLOOR(H19*1.2%,0.01))</f>
        <v>0</v>
      </c>
      <c r="I23" s="108">
        <f>IF(OR(I$18=WB!$M$4,I$18=WB!$M$7,I$18=WB!$M$8,I$18=WB!$M$9,I$18=WB!$M$11),"n.v.t.",FLOOR(I19*1.2%,0.01))</f>
        <v>0</v>
      </c>
      <c r="J23" s="108">
        <f>IF(OR(J$18=WB!$M$4,J$18=WB!$M$7,J$18=WB!$M$8,J$18=WB!$M$9,J$18=WB!$M$11),"n.v.t.",FLOOR(J19*1.2%,0.01))</f>
        <v>0</v>
      </c>
      <c r="K23" s="108">
        <f>IF(OR(K$18=WB!$M$4,K$18=WB!$M$7,K$18=WB!$M$8,K$18=WB!$M$9,K$18=WB!$M$11),"n.v.t.",FLOOR(K19*1.2%,0.01))</f>
        <v>0</v>
      </c>
      <c r="L23" s="108">
        <f>IF(OR(L$18=WB!$M$4,L$18=WB!$M$7,L$18=WB!$M$8,L$18=WB!$M$9,L$18=WB!$M$11),"n.v.t.",FLOOR(L19*1.2%,0.01))</f>
        <v>0</v>
      </c>
      <c r="M23" s="108">
        <f>IF(OR(M$18=WB!$M$4,M$18=WB!$M$7,M$18=WB!$M$8,M$18=WB!$M$9,M$18=WB!$M$11),"n.v.t.",FLOOR(M19*1.2%,0.01))</f>
        <v>0</v>
      </c>
      <c r="N23" s="108">
        <f>IF(OR(N$18=WB!$M$4,N$18=WB!$M$7,N$18=WB!$M$8,N$18=WB!$M$9,N$18=WB!$M$11),"n.v.t.",FLOOR(N19*1.2%,0.01))</f>
        <v>0</v>
      </c>
      <c r="O23" s="108">
        <f>IF(OR(O$18=WB!$M$4,O$18=WB!$M$7,O$18=WB!$M$8,O$18=WB!$M$9,O$18=WB!$M$11),"n.v.t.",FLOOR(O19*1.2%,0.01))</f>
        <v>0</v>
      </c>
      <c r="P23" s="108">
        <f>IF(OR(P$18=WB!$M$4,P$18=WB!$M$7,P$18=WB!$M$8,P$18=WB!$M$9,P$18=WB!$M$11),"n.v.t.",FLOOR(P19*1.2%,0.01))</f>
        <v>0</v>
      </c>
      <c r="Q23" s="108">
        <f>IF(OR(Q$18=WB!$M$4,Q$18=WB!$M$7,Q$18=WB!$M$8,Q$18=WB!$M$9,Q$18=WB!$M$11),"n.v.t.",FLOOR(Q19*1.2%,0.01))</f>
        <v>0</v>
      </c>
      <c r="R23" s="108">
        <f>IF(OR(R$18=WB!$M$4,R$18=WB!$M$7,R$18=WB!$M$8,R$18=WB!$M$9,R$18=WB!$M$11),"n.v.t.",FLOOR(R19*1.2%,0.01))</f>
        <v>0</v>
      </c>
      <c r="S23" s="108">
        <f>IF(OR(S$18=WB!$M$4,S$18=WB!$M$7,S$18=WB!$M$8,S$18=WB!$M$9,S$18=WB!$M$11),"n.v.t.",FLOOR(S19*1.2%,0.01))</f>
        <v>0</v>
      </c>
      <c r="T23" s="108">
        <f>IF(OR(T$18=WB!$M$4,T$18=WB!$M$7,T$18=WB!$M$8,T$18=WB!$M$9,T$18=WB!$M$11),"n.v.t.",FLOOR(T19*1.2%,0.01))</f>
        <v>0</v>
      </c>
      <c r="U23" s="108">
        <f>IF(OR(U$18=WB!$M$4,U$18=WB!$M$7,U$18=WB!$M$8,U$18=WB!$M$9,U$18=WB!$M$11),"n.v.t.",FLOOR(U19*1.2%,0.01))</f>
        <v>0</v>
      </c>
      <c r="V23" s="108">
        <f>IF(OR(V$18=WB!$M$4,V$18=WB!$M$7,V$18=WB!$M$8,V$18=WB!$M$9,V$18=WB!$M$11),"n.v.t.",FLOOR(V19*1.2%,0.01))</f>
        <v>0</v>
      </c>
      <c r="W23" s="108">
        <f>IF(OR(W$18=WB!$M$4,W$18=WB!$M$7,W$18=WB!$M$8,W$18=WB!$M$9,W$18=WB!$M$11),"n.v.t.",FLOOR(W19*1.2%,0.01))</f>
        <v>0</v>
      </c>
    </row>
    <row r="24" spans="2:23" x14ac:dyDescent="0.2">
      <c r="B24" s="260" t="s">
        <v>94</v>
      </c>
      <c r="C24" s="261"/>
      <c r="D24" s="57">
        <f>IF(OR(D$18=WB!$M$4,D$18=WB!$M$7,D$18=WB!$M$8,D$18=WB!$M$9,D$18=WB!$M$11),"n.v.t.",IF(Projectomkadering!$B$11=1,FLOOR(D23,0.01),IF(Projectomkadering!$B$11=2,FLOOR((D23+D23*1.02)/2,0.01),IF(OR(Projectomkadering!$B$11="Duurtijd van het project: 3 jaar",Projectomkadering!$B$11=3),FLOOR((D23+D23*1.02+D23*1.02*1.02)/3,0.01),IF(Projectomkadering!$B$11=4,FLOOR((D23+D23*1.02+D23*1.02*1.02+D23*1.02*1.02*1.02)/4,0.01),IF(Projectomkadering!$B$11=5,FLOOR((D23+D23*1.02+D23*1.02*1.02+D23*1.02*1.02*1.02+D23*1.02*1.02*1.02*1.02)/5,0.01),"check aantal projectjaren"))))))</f>
        <v>0</v>
      </c>
      <c r="E24" s="57">
        <f>IF(OR(E$18=WB!$M$4,E$18=WB!$M$7,E$18=WB!$M$8,E$18=WB!$M$9,E$18=WB!$M$11),"n.v.t.",IF(Projectomkadering!$B$11=1,FLOOR(E23,0.01),IF(Projectomkadering!$B$11=2,FLOOR((E23+E23*1.02)/2,0.01),IF(OR(Projectomkadering!$B$11="Duurtijd van het project: 3 jaar",Projectomkadering!$B$11=3),FLOOR((E23+E23*1.02+E23*1.02*1.02)/3,0.01),IF(Projectomkadering!$B$11=4,FLOOR((E23+E23*1.02+E23*1.02*1.02+E23*1.02*1.02*1.02)/4,0.01),IF(Projectomkadering!$B$11=5,FLOOR((E23+E23*1.02+E23*1.02*1.02+E23*1.02*1.02*1.02+E23*1.02*1.02*1.02*1.02)/5,0.01),"check aantal projectjaren"))))))</f>
        <v>0</v>
      </c>
      <c r="F24" s="57">
        <f>IF(OR(F$18=WB!$M$4,F$18=WB!$M$7,F$18=WB!$M$8,F$18=WB!$M$9,F$18=WB!$M$11),"n.v.t.",IF(Projectomkadering!$B$11=1,FLOOR(F23,0.01),IF(Projectomkadering!$B$11=2,FLOOR((F23+F23*1.02)/2,0.01),IF(OR(Projectomkadering!$B$11="Duurtijd van het project: 3 jaar",Projectomkadering!$B$11=3),FLOOR((F23+F23*1.02+F23*1.02*1.02)/3,0.01),IF(Projectomkadering!$B$11=4,FLOOR((F23+F23*1.02+F23*1.02*1.02+F23*1.02*1.02*1.02)/4,0.01),IF(Projectomkadering!$B$11=5,FLOOR((F23+F23*1.02+F23*1.02*1.02+F23*1.02*1.02*1.02+F23*1.02*1.02*1.02*1.02)/5,0.01),"check aantal projectjaren"))))))</f>
        <v>0</v>
      </c>
      <c r="G24" s="57">
        <f>IF(OR(G$18=WB!$M$4,G$18=WB!$M$7,G$18=WB!$M$8,G$18=WB!$M$9,G$18=WB!$M$11),"n.v.t.",IF(Projectomkadering!$B$11=1,FLOOR(G23,0.01),IF(Projectomkadering!$B$11=2,FLOOR((G23+G23*1.02)/2,0.01),IF(OR(Projectomkadering!$B$11="Duurtijd van het project: 3 jaar",Projectomkadering!$B$11=3),FLOOR((G23+G23*1.02+G23*1.02*1.02)/3,0.01),IF(Projectomkadering!$B$11=4,FLOOR((G23+G23*1.02+G23*1.02*1.02+G23*1.02*1.02*1.02)/4,0.01),IF(Projectomkadering!$B$11=5,FLOOR((G23+G23*1.02+G23*1.02*1.02+G23*1.02*1.02*1.02+G23*1.02*1.02*1.02*1.02)/5,0.01),"check aantal projectjaren"))))))</f>
        <v>0</v>
      </c>
      <c r="H24" s="57">
        <f>IF(OR(H$18=WB!$M$4,H$18=WB!$M$7,H$18=WB!$M$8,H$18=WB!$M$9,H$18=WB!$M$11),"n.v.t.",IF(Projectomkadering!$B$11=1,FLOOR(H23,0.01),IF(Projectomkadering!$B$11=2,FLOOR((H23+H23*1.02)/2,0.01),IF(OR(Projectomkadering!$B$11="Duurtijd van het project: 3 jaar",Projectomkadering!$B$11=3),FLOOR((H23+H23*1.02+H23*1.02*1.02)/3,0.01),IF(Projectomkadering!$B$11=4,FLOOR((H23+H23*1.02+H23*1.02*1.02+H23*1.02*1.02*1.02)/4,0.01),IF(Projectomkadering!$B$11=5,FLOOR((H23+H23*1.02+H23*1.02*1.02+H23*1.02*1.02*1.02+H23*1.02*1.02*1.02*1.02)/5,0.01),"check aantal projectjaren"))))))</f>
        <v>0</v>
      </c>
      <c r="I24" s="57">
        <f>IF(OR(I$18=WB!$M$4,I$18=WB!$M$7,I$18=WB!$M$8,I$18=WB!$M$9,I$18=WB!$M$11),"n.v.t.",IF(Projectomkadering!$B$11=1,FLOOR(I23,0.01),IF(Projectomkadering!$B$11=2,FLOOR((I23+I23*1.02)/2,0.01),IF(OR(Projectomkadering!$B$11="Duurtijd van het project: 3 jaar",Projectomkadering!$B$11=3),FLOOR((I23+I23*1.02+I23*1.02*1.02)/3,0.01),IF(Projectomkadering!$B$11=4,FLOOR((I23+I23*1.02+I23*1.02*1.02+I23*1.02*1.02*1.02)/4,0.01),IF(Projectomkadering!$B$11=5,FLOOR((I23+I23*1.02+I23*1.02*1.02+I23*1.02*1.02*1.02+I23*1.02*1.02*1.02*1.02)/5,0.01),"check aantal projectjaren"))))))</f>
        <v>0</v>
      </c>
      <c r="J24" s="57">
        <f>IF(OR(J$18=WB!$M$4,J$18=WB!$M$7,J$18=WB!$M$8,J$18=WB!$M$9,J$18=WB!$M$11),"n.v.t.",IF(Projectomkadering!$B$11=1,FLOOR(J23,0.01),IF(Projectomkadering!$B$11=2,FLOOR((J23+J23*1.02)/2,0.01),IF(OR(Projectomkadering!$B$11="Duurtijd van het project: 3 jaar",Projectomkadering!$B$11=3),FLOOR((J23+J23*1.02+J23*1.02*1.02)/3,0.01),IF(Projectomkadering!$B$11=4,FLOOR((J23+J23*1.02+J23*1.02*1.02+J23*1.02*1.02*1.02)/4,0.01),IF(Projectomkadering!$B$11=5,FLOOR((J23+J23*1.02+J23*1.02*1.02+J23*1.02*1.02*1.02+J23*1.02*1.02*1.02*1.02)/5,0.01),"check aantal projectjaren"))))))</f>
        <v>0</v>
      </c>
      <c r="K24" s="57">
        <f>IF(OR(K$18=WB!$M$4,K$18=WB!$M$7,K$18=WB!$M$8,K$18=WB!$M$9,K$18=WB!$M$11),"n.v.t.",IF(Projectomkadering!$B$11=1,FLOOR(K23,0.01),IF(Projectomkadering!$B$11=2,FLOOR((K23+K23*1.02)/2,0.01),IF(OR(Projectomkadering!$B$11="Duurtijd van het project: 3 jaar",Projectomkadering!$B$11=3),FLOOR((K23+K23*1.02+K23*1.02*1.02)/3,0.01),IF(Projectomkadering!$B$11=4,FLOOR((K23+K23*1.02+K23*1.02*1.02+K23*1.02*1.02*1.02)/4,0.01),IF(Projectomkadering!$B$11=5,FLOOR((K23+K23*1.02+K23*1.02*1.02+K23*1.02*1.02*1.02+K23*1.02*1.02*1.02*1.02)/5,0.01),"check aantal projectjaren"))))))</f>
        <v>0</v>
      </c>
      <c r="L24" s="57">
        <f>IF(OR(L$18=WB!$M$4,L$18=WB!$M$7,L$18=WB!$M$8,L$18=WB!$M$9,L$18=WB!$M$11),"n.v.t.",IF(Projectomkadering!$B$11=1,FLOOR(L23,0.01),IF(Projectomkadering!$B$11=2,FLOOR((L23+L23*1.02)/2,0.01),IF(OR(Projectomkadering!$B$11="Duurtijd van het project: 3 jaar",Projectomkadering!$B$11=3),FLOOR((L23+L23*1.02+L23*1.02*1.02)/3,0.01),IF(Projectomkadering!$B$11=4,FLOOR((L23+L23*1.02+L23*1.02*1.02+L23*1.02*1.02*1.02)/4,0.01),IF(Projectomkadering!$B$11=5,FLOOR((L23+L23*1.02+L23*1.02*1.02+L23*1.02*1.02*1.02+L23*1.02*1.02*1.02*1.02)/5,0.01),"check aantal projectjaren"))))))</f>
        <v>0</v>
      </c>
      <c r="M24" s="57">
        <f>IF(OR(M$18=WB!$M$4,M$18=WB!$M$7,M$18=WB!$M$8,M$18=WB!$M$9,M$18=WB!$M$11),"n.v.t.",IF(Projectomkadering!$B$11=1,FLOOR(M23,0.01),IF(Projectomkadering!$B$11=2,FLOOR((M23+M23*1.02)/2,0.01),IF(OR(Projectomkadering!$B$11="Duurtijd van het project: 3 jaar",Projectomkadering!$B$11=3),FLOOR((M23+M23*1.02+M23*1.02*1.02)/3,0.01),IF(Projectomkadering!$B$11=4,FLOOR((M23+M23*1.02+M23*1.02*1.02+M23*1.02*1.02*1.02)/4,0.01),IF(Projectomkadering!$B$11=5,FLOOR((M23+M23*1.02+M23*1.02*1.02+M23*1.02*1.02*1.02+M23*1.02*1.02*1.02*1.02)/5,0.01),"check aantal projectjaren"))))))</f>
        <v>0</v>
      </c>
      <c r="N24" s="57">
        <f>IF(OR(N$18=WB!$M$4,N$18=WB!$M$7,N$18=WB!$M$8,N$18=WB!$M$9,N$18=WB!$M$11),"n.v.t.",IF(Projectomkadering!$B$11=1,FLOOR(N23,0.01),IF(Projectomkadering!$B$11=2,FLOOR((N23+N23*1.02)/2,0.01),IF(OR(Projectomkadering!$B$11="Duurtijd van het project: 3 jaar",Projectomkadering!$B$11=3),FLOOR((N23+N23*1.02+N23*1.02*1.02)/3,0.01),IF(Projectomkadering!$B$11=4,FLOOR((N23+N23*1.02+N23*1.02*1.02+N23*1.02*1.02*1.02)/4,0.01),IF(Projectomkadering!$B$11=5,FLOOR((N23+N23*1.02+N23*1.02*1.02+N23*1.02*1.02*1.02+N23*1.02*1.02*1.02*1.02)/5,0.01),"check aantal projectjaren"))))))</f>
        <v>0</v>
      </c>
      <c r="O24" s="57">
        <f>IF(OR(O$18=WB!$M$4,O$18=WB!$M$7,O$18=WB!$M$8,O$18=WB!$M$9,O$18=WB!$M$11),"n.v.t.",IF(Projectomkadering!$B$11=1,FLOOR(O23,0.01),IF(Projectomkadering!$B$11=2,FLOOR((O23+O23*1.02)/2,0.01),IF(OR(Projectomkadering!$B$11="Duurtijd van het project: 3 jaar",Projectomkadering!$B$11=3),FLOOR((O23+O23*1.02+O23*1.02*1.02)/3,0.01),IF(Projectomkadering!$B$11=4,FLOOR((O23+O23*1.02+O23*1.02*1.02+O23*1.02*1.02*1.02)/4,0.01),IF(Projectomkadering!$B$11=5,FLOOR((O23+O23*1.02+O23*1.02*1.02+O23*1.02*1.02*1.02+O23*1.02*1.02*1.02*1.02)/5,0.01),"check aantal projectjaren"))))))</f>
        <v>0</v>
      </c>
      <c r="P24" s="57">
        <f>IF(OR(P$18=WB!$M$4,P$18=WB!$M$7,P$18=WB!$M$8,P$18=WB!$M$9,P$18=WB!$M$11),"n.v.t.",IF(Projectomkadering!$B$11=1,FLOOR(P23,0.01),IF(Projectomkadering!$B$11=2,FLOOR((P23+P23*1.02)/2,0.01),IF(OR(Projectomkadering!$B$11="Duurtijd van het project: 3 jaar",Projectomkadering!$B$11=3),FLOOR((P23+P23*1.02+P23*1.02*1.02)/3,0.01),IF(Projectomkadering!$B$11=4,FLOOR((P23+P23*1.02+P23*1.02*1.02+P23*1.02*1.02*1.02)/4,0.01),IF(Projectomkadering!$B$11=5,FLOOR((P23+P23*1.02+P23*1.02*1.02+P23*1.02*1.02*1.02+P23*1.02*1.02*1.02*1.02)/5,0.01),"check aantal projectjaren"))))))</f>
        <v>0</v>
      </c>
      <c r="Q24" s="57">
        <f>IF(OR(Q$18=WB!$M$4,Q$18=WB!$M$7,Q$18=WB!$M$8,Q$18=WB!$M$9,Q$18=WB!$M$11),"n.v.t.",IF(Projectomkadering!$B$11=1,FLOOR(Q23,0.01),IF(Projectomkadering!$B$11=2,FLOOR((Q23+Q23*1.02)/2,0.01),IF(OR(Projectomkadering!$B$11="Duurtijd van het project: 3 jaar",Projectomkadering!$B$11=3),FLOOR((Q23+Q23*1.02+Q23*1.02*1.02)/3,0.01),IF(Projectomkadering!$B$11=4,FLOOR((Q23+Q23*1.02+Q23*1.02*1.02+Q23*1.02*1.02*1.02)/4,0.01),IF(Projectomkadering!$B$11=5,FLOOR((Q23+Q23*1.02+Q23*1.02*1.02+Q23*1.02*1.02*1.02+Q23*1.02*1.02*1.02*1.02)/5,0.01),"check aantal projectjaren"))))))</f>
        <v>0</v>
      </c>
      <c r="R24" s="57">
        <f>IF(OR(R$18=WB!$M$4,R$18=WB!$M$7,R$18=WB!$M$8,R$18=WB!$M$9,R$18=WB!$M$11),"n.v.t.",IF(Projectomkadering!$B$11=1,FLOOR(R23,0.01),IF(Projectomkadering!$B$11=2,FLOOR((R23+R23*1.02)/2,0.01),IF(OR(Projectomkadering!$B$11="Duurtijd van het project: 3 jaar",Projectomkadering!$B$11=3),FLOOR((R23+R23*1.02+R23*1.02*1.02)/3,0.01),IF(Projectomkadering!$B$11=4,FLOOR((R23+R23*1.02+R23*1.02*1.02+R23*1.02*1.02*1.02)/4,0.01),IF(Projectomkadering!$B$11=5,FLOOR((R23+R23*1.02+R23*1.02*1.02+R23*1.02*1.02*1.02+R23*1.02*1.02*1.02*1.02)/5,0.01),"check aantal projectjaren"))))))</f>
        <v>0</v>
      </c>
      <c r="S24" s="57">
        <f>IF(OR(S$18=WB!$M$4,S$18=WB!$M$7,S$18=WB!$M$8,S$18=WB!$M$9,S$18=WB!$M$11),"n.v.t.",IF(Projectomkadering!$B$11=1,FLOOR(S23,0.01),IF(Projectomkadering!$B$11=2,FLOOR((S23+S23*1.02)/2,0.01),IF(OR(Projectomkadering!$B$11="Duurtijd van het project: 3 jaar",Projectomkadering!$B$11=3),FLOOR((S23+S23*1.02+S23*1.02*1.02)/3,0.01),IF(Projectomkadering!$B$11=4,FLOOR((S23+S23*1.02+S23*1.02*1.02+S23*1.02*1.02*1.02)/4,0.01),IF(Projectomkadering!$B$11=5,FLOOR((S23+S23*1.02+S23*1.02*1.02+S23*1.02*1.02*1.02+S23*1.02*1.02*1.02*1.02)/5,0.01),"check aantal projectjaren"))))))</f>
        <v>0</v>
      </c>
      <c r="T24" s="57">
        <f>IF(OR(T$18=WB!$M$4,T$18=WB!$M$7,T$18=WB!$M$8,T$18=WB!$M$9,T$18=WB!$M$11),"n.v.t.",IF(Projectomkadering!$B$11=1,FLOOR(T23,0.01),IF(Projectomkadering!$B$11=2,FLOOR((T23+T23*1.02)/2,0.01),IF(OR(Projectomkadering!$B$11="Duurtijd van het project: 3 jaar",Projectomkadering!$B$11=3),FLOOR((T23+T23*1.02+T23*1.02*1.02)/3,0.01),IF(Projectomkadering!$B$11=4,FLOOR((T23+T23*1.02+T23*1.02*1.02+T23*1.02*1.02*1.02)/4,0.01),IF(Projectomkadering!$B$11=5,FLOOR((T23+T23*1.02+T23*1.02*1.02+T23*1.02*1.02*1.02+T23*1.02*1.02*1.02*1.02)/5,0.01),"check aantal projectjaren"))))))</f>
        <v>0</v>
      </c>
      <c r="U24" s="57">
        <f>IF(OR(U$18=WB!$M$4,U$18=WB!$M$7,U$18=WB!$M$8,U$18=WB!$M$9,U$18=WB!$M$11),"n.v.t.",IF(Projectomkadering!$B$11=1,FLOOR(U23,0.01),IF(Projectomkadering!$B$11=2,FLOOR((U23+U23*1.02)/2,0.01),IF(OR(Projectomkadering!$B$11="Duurtijd van het project: 3 jaar",Projectomkadering!$B$11=3),FLOOR((U23+U23*1.02+U23*1.02*1.02)/3,0.01),IF(Projectomkadering!$B$11=4,FLOOR((U23+U23*1.02+U23*1.02*1.02+U23*1.02*1.02*1.02)/4,0.01),IF(Projectomkadering!$B$11=5,FLOOR((U23+U23*1.02+U23*1.02*1.02+U23*1.02*1.02*1.02+U23*1.02*1.02*1.02*1.02)/5,0.01),"check aantal projectjaren"))))))</f>
        <v>0</v>
      </c>
      <c r="V24" s="57">
        <f>IF(OR(V$18=WB!$M$4,V$18=WB!$M$7,V$18=WB!$M$8,V$18=WB!$M$9,V$18=WB!$M$11),"n.v.t.",IF(Projectomkadering!$B$11=1,FLOOR(V23,0.01),IF(Projectomkadering!$B$11=2,FLOOR((V23+V23*1.02)/2,0.01),IF(OR(Projectomkadering!$B$11="Duurtijd van het project: 3 jaar",Projectomkadering!$B$11=3),FLOOR((V23+V23*1.02+V23*1.02*1.02)/3,0.01),IF(Projectomkadering!$B$11=4,FLOOR((V23+V23*1.02+V23*1.02*1.02+V23*1.02*1.02*1.02)/4,0.01),IF(Projectomkadering!$B$11=5,FLOOR((V23+V23*1.02+V23*1.02*1.02+V23*1.02*1.02*1.02+V23*1.02*1.02*1.02*1.02)/5,0.01),"check aantal projectjaren"))))))</f>
        <v>0</v>
      </c>
      <c r="W24" s="57">
        <f>IF(OR(W$18=WB!$M$4,W$18=WB!$M$7,W$18=WB!$M$8,W$18=WB!$M$9,W$18=WB!$M$11),"n.v.t.",IF(Projectomkadering!$B$11=1,FLOOR(W23,0.01),IF(Projectomkadering!$B$11=2,FLOOR((W23+W23*1.02)/2,0.01),IF(OR(Projectomkadering!$B$11="Duurtijd van het project: 3 jaar",Projectomkadering!$B$11=3),FLOOR((W23+W23*1.02+W23*1.02*1.02)/3,0.01),IF(Projectomkadering!$B$11=4,FLOOR((W23+W23*1.02+W23*1.02*1.02+W23*1.02*1.02*1.02)/4,0.01),IF(Projectomkadering!$B$11=5,FLOOR((W23+W23*1.02+W23*1.02*1.02+W23*1.02*1.02*1.02+W23*1.02*1.02*1.02*1.02)/5,0.01),"check aantal projectjaren"))))))</f>
        <v>0</v>
      </c>
    </row>
    <row r="25" spans="2:23" x14ac:dyDescent="0.2">
      <c r="B25" s="260" t="s">
        <v>95</v>
      </c>
      <c r="C25" s="261"/>
      <c r="D25" s="61">
        <f>IF(OR(D$18=WB!$M$4,D$18=WB!$M$7,D$18=WB!$M$8,D$18=WB!$M$9,D$18=WB!$M$11),"n.v.t.",D24*1720*IF(OR(D20&gt;1,D20=1),1,IF(OR(D20="",D20=0),0,D20))*IF(Projectomkadering!$B$11=1,1,IF(Projectomkadering!$B$11=2,2,IF(OR(Projectomkadering!$B$11="Duurtijd van het project: 3 jaar",Projectomkadering!$B$11=3),3,IF(Projectomkadering!$B$11=4,4,IF(Projectomkadering!$B$11=5,5,0))))))*(Projectomkadering!$D$10/3)</f>
        <v>0</v>
      </c>
      <c r="E25" s="61">
        <f>IF(OR(E$18=WB!$M$4,E$18=WB!$M$7,E$18=WB!$M$8,E$18=WB!$M$9,E$18=WB!$M$11),"n.v.t.",E24*1720*IF(OR(E20&gt;1,E20=1),1,IF(OR(E20="",E20=0),0,E20))*IF(Projectomkadering!$B$11=1,1,IF(Projectomkadering!$B$11=2,2,IF(OR(Projectomkadering!$B$11="Duurtijd van het project: 3 jaar",Projectomkadering!$B$11=3),3,IF(Projectomkadering!$B$11=4,4,IF(Projectomkadering!$B$11=5,5,0))))))*(Projectomkadering!$D$10/3)</f>
        <v>0</v>
      </c>
      <c r="F25" s="61">
        <f>IF(OR(F$18=WB!$M$4,F$18=WB!$M$7,F$18=WB!$M$8,F$18=WB!$M$9,F$18=WB!$M$11),"n.v.t.",F24*1720*IF(OR(F20&gt;1,F20=1),1,IF(OR(F20="",F20=0),0,F20))*IF(Projectomkadering!$B$11=1,1,IF(Projectomkadering!$B$11=2,2,IF(OR(Projectomkadering!$B$11="Duurtijd van het project: 3 jaar",Projectomkadering!$B$11=3),3,IF(Projectomkadering!$B$11=4,4,IF(Projectomkadering!$B$11=5,5,0))))))*(Projectomkadering!$D$10/3)</f>
        <v>0</v>
      </c>
      <c r="G25" s="61">
        <f>IF(OR(G$18=WB!$M$4,G$18=WB!$M$7,G$18=WB!$M$8,G$18=WB!$M$9,G$18=WB!$M$11),"n.v.t.",G24*1720*IF(OR(G20&gt;1,G20=1),1,IF(OR(G20="",G20=0),0,G20))*IF(Projectomkadering!$B$11=1,1,IF(Projectomkadering!$B$11=2,2,IF(OR(Projectomkadering!$B$11="Duurtijd van het project: 3 jaar",Projectomkadering!$B$11=3),3,IF(Projectomkadering!$B$11=4,4,IF(Projectomkadering!$B$11=5,5,0))))))*(Projectomkadering!$D$10/3)</f>
        <v>0</v>
      </c>
      <c r="H25" s="61">
        <f>IF(OR(H$18=WB!$M$4,H$18=WB!$M$7,H$18=WB!$M$8,H$18=WB!$M$9,H$18=WB!$M$11),"n.v.t.",H24*1720*IF(OR(H20&gt;1,H20=1),1,IF(OR(H20="",H20=0),0,H20))*IF(Projectomkadering!$B$11=1,1,IF(Projectomkadering!$B$11=2,2,IF(OR(Projectomkadering!$B$11="Duurtijd van het project: 3 jaar",Projectomkadering!$B$11=3),3,IF(Projectomkadering!$B$11=4,4,IF(Projectomkadering!$B$11=5,5,0))))))*(Projectomkadering!$D$10/3)</f>
        <v>0</v>
      </c>
      <c r="I25" s="61">
        <f>IF(OR(I$18=WB!$M$4,I$18=WB!$M$7,I$18=WB!$M$8,I$18=WB!$M$9,I$18=WB!$M$11),"n.v.t.",I24*1720*IF(OR(I20&gt;1,I20=1),1,IF(OR(I20="",I20=0),0,I20))*IF(Projectomkadering!$B$11=1,1,IF(Projectomkadering!$B$11=2,2,IF(OR(Projectomkadering!$B$11="Duurtijd van het project: 3 jaar",Projectomkadering!$B$11=3),3,IF(Projectomkadering!$B$11=4,4,IF(Projectomkadering!$B$11=5,5,0))))))*(Projectomkadering!$D$10/3)</f>
        <v>0</v>
      </c>
      <c r="J25" s="61">
        <f>IF(OR(J$18=WB!$M$4,J$18=WB!$M$7,J$18=WB!$M$8,J$18=WB!$M$9,J$18=WB!$M$11),"n.v.t.",J24*1720*IF(OR(J20&gt;1,J20=1),1,IF(OR(J20="",J20=0),0,J20))*IF(Projectomkadering!$B$11=1,1,IF(Projectomkadering!$B$11=2,2,IF(OR(Projectomkadering!$B$11="Duurtijd van het project: 3 jaar",Projectomkadering!$B$11=3),3,IF(Projectomkadering!$B$11=4,4,IF(Projectomkadering!$B$11=5,5,0))))))*(Projectomkadering!$D$10/3)</f>
        <v>0</v>
      </c>
      <c r="K25" s="61">
        <f>IF(OR(K$18=WB!$M$4,K$18=WB!$M$7,K$18=WB!$M$8,K$18=WB!$M$9,K$18=WB!$M$11),"n.v.t.",K24*1720*IF(OR(K20&gt;1,K20=1),1,IF(OR(K20="",K20=0),0,K20))*IF(Projectomkadering!$B$11=1,1,IF(Projectomkadering!$B$11=2,2,IF(OR(Projectomkadering!$B$11="Duurtijd van het project: 3 jaar",Projectomkadering!$B$11=3),3,IF(Projectomkadering!$B$11=4,4,IF(Projectomkadering!$B$11=5,5,0))))))*(Projectomkadering!$D$10/3)</f>
        <v>0</v>
      </c>
      <c r="L25" s="61">
        <f>IF(OR(L$18=WB!$M$4,L$18=WB!$M$7,L$18=WB!$M$8,L$18=WB!$M$9,L$18=WB!$M$11),"n.v.t.",L24*1720*IF(OR(L20&gt;1,L20=1),1,IF(OR(L20="",L20=0),0,L20))*IF(Projectomkadering!$B$11=1,1,IF(Projectomkadering!$B$11=2,2,IF(OR(Projectomkadering!$B$11="Duurtijd van het project: 3 jaar",Projectomkadering!$B$11=3),3,IF(Projectomkadering!$B$11=4,4,IF(Projectomkadering!$B$11=5,5,0))))))*(Projectomkadering!$D$10/3)</f>
        <v>0</v>
      </c>
      <c r="M25" s="61">
        <f>IF(OR(M$18=WB!$M$4,M$18=WB!$M$7,M$18=WB!$M$8,M$18=WB!$M$9,M$18=WB!$M$11),"n.v.t.",M24*1720*IF(OR(M20&gt;1,M20=1),1,IF(OR(M20="",M20=0),0,M20))*IF(Projectomkadering!$B$11=1,1,IF(Projectomkadering!$B$11=2,2,IF(OR(Projectomkadering!$B$11="Duurtijd van het project: 3 jaar",Projectomkadering!$B$11=3),3,IF(Projectomkadering!$B$11=4,4,IF(Projectomkadering!$B$11=5,5,0))))))*(Projectomkadering!$D$10/3)</f>
        <v>0</v>
      </c>
      <c r="N25" s="61">
        <f>IF(OR(N$18=WB!$M$4,N$18=WB!$M$7,N$18=WB!$M$8,N$18=WB!$M$9,N$18=WB!$M$11),"n.v.t.",N24*1720*IF(OR(N20&gt;1,N20=1),1,IF(OR(N20="",N20=0),0,N20))*IF(Projectomkadering!$B$11=1,1,IF(Projectomkadering!$B$11=2,2,IF(OR(Projectomkadering!$B$11="Duurtijd van het project: 3 jaar",Projectomkadering!$B$11=3),3,IF(Projectomkadering!$B$11=4,4,IF(Projectomkadering!$B$11=5,5,0))))))*(Projectomkadering!$D$10/3)</f>
        <v>0</v>
      </c>
      <c r="O25" s="61">
        <f>IF(OR(O$18=WB!$M$4,O$18=WB!$M$7,O$18=WB!$M$8,O$18=WB!$M$9,O$18=WB!$M$11),"n.v.t.",O24*1720*IF(OR(O20&gt;1,O20=1),1,IF(OR(O20="",O20=0),0,O20))*IF(Projectomkadering!$B$11=1,1,IF(Projectomkadering!$B$11=2,2,IF(OR(Projectomkadering!$B$11="Duurtijd van het project: 3 jaar",Projectomkadering!$B$11=3),3,IF(Projectomkadering!$B$11=4,4,IF(Projectomkadering!$B$11=5,5,0))))))*(Projectomkadering!$D$10/3)</f>
        <v>0</v>
      </c>
      <c r="P25" s="61">
        <f>IF(OR(P$18=WB!$M$4,P$18=WB!$M$7,P$18=WB!$M$8,P$18=WB!$M$9,P$18=WB!$M$11),"n.v.t.",P24*1720*IF(OR(P20&gt;1,P20=1),1,IF(OR(P20="",P20=0),0,P20))*IF(Projectomkadering!$B$11=1,1,IF(Projectomkadering!$B$11=2,2,IF(OR(Projectomkadering!$B$11="Duurtijd van het project: 3 jaar",Projectomkadering!$B$11=3),3,IF(Projectomkadering!$B$11=4,4,IF(Projectomkadering!$B$11=5,5,0))))))*(Projectomkadering!$D$10/3)</f>
        <v>0</v>
      </c>
      <c r="Q25" s="61">
        <f>IF(OR(Q$18=WB!$M$4,Q$18=WB!$M$7,Q$18=WB!$M$8,Q$18=WB!$M$9,Q$18=WB!$M$11),"n.v.t.",Q24*1720*IF(OR(Q20&gt;1,Q20=1),1,IF(OR(Q20="",Q20=0),0,Q20))*IF(Projectomkadering!$B$11=1,1,IF(Projectomkadering!$B$11=2,2,IF(OR(Projectomkadering!$B$11="Duurtijd van het project: 3 jaar",Projectomkadering!$B$11=3),3,IF(Projectomkadering!$B$11=4,4,IF(Projectomkadering!$B$11=5,5,0))))))*(Projectomkadering!$D$10/3)</f>
        <v>0</v>
      </c>
      <c r="R25" s="61">
        <f>IF(OR(R$18=WB!$M$4,R$18=WB!$M$7,R$18=WB!$M$8,R$18=WB!$M$9,R$18=WB!$M$11),"n.v.t.",R24*1720*IF(OR(R20&gt;1,R20=1),1,IF(OR(R20="",R20=0),0,R20))*IF(Projectomkadering!$B$11=1,1,IF(Projectomkadering!$B$11=2,2,IF(OR(Projectomkadering!$B$11="Duurtijd van het project: 3 jaar",Projectomkadering!$B$11=3),3,IF(Projectomkadering!$B$11=4,4,IF(Projectomkadering!$B$11=5,5,0))))))*(Projectomkadering!$D$10/3)</f>
        <v>0</v>
      </c>
      <c r="S25" s="61">
        <f>IF(OR(S$18=WB!$M$4,S$18=WB!$M$7,S$18=WB!$M$8,S$18=WB!$M$9,S$18=WB!$M$11),"n.v.t.",S24*1720*IF(OR(S20&gt;1,S20=1),1,IF(OR(S20="",S20=0),0,S20))*IF(Projectomkadering!$B$11=1,1,IF(Projectomkadering!$B$11=2,2,IF(OR(Projectomkadering!$B$11="Duurtijd van het project: 3 jaar",Projectomkadering!$B$11=3),3,IF(Projectomkadering!$B$11=4,4,IF(Projectomkadering!$B$11=5,5,0))))))*(Projectomkadering!$D$10/3)</f>
        <v>0</v>
      </c>
      <c r="T25" s="61">
        <f>IF(OR(T$18=WB!$M$4,T$18=WB!$M$7,T$18=WB!$M$8,T$18=WB!$M$9,T$18=WB!$M$11),"n.v.t.",T24*1720*IF(OR(T20&gt;1,T20=1),1,IF(OR(T20="",T20=0),0,T20))*IF(Projectomkadering!$B$11=1,1,IF(Projectomkadering!$B$11=2,2,IF(OR(Projectomkadering!$B$11="Duurtijd van het project: 3 jaar",Projectomkadering!$B$11=3),3,IF(Projectomkadering!$B$11=4,4,IF(Projectomkadering!$B$11=5,5,0))))))*(Projectomkadering!$D$10/3)</f>
        <v>0</v>
      </c>
      <c r="U25" s="61">
        <f>IF(OR(U$18=WB!$M$4,U$18=WB!$M$7,U$18=WB!$M$8,U$18=WB!$M$9,U$18=WB!$M$11),"n.v.t.",U24*1720*IF(OR(U20&gt;1,U20=1),1,IF(OR(U20="",U20=0),0,U20))*IF(Projectomkadering!$B$11=1,1,IF(Projectomkadering!$B$11=2,2,IF(OR(Projectomkadering!$B$11="Duurtijd van het project: 3 jaar",Projectomkadering!$B$11=3),3,IF(Projectomkadering!$B$11=4,4,IF(Projectomkadering!$B$11=5,5,0))))))*(Projectomkadering!$D$10/3)</f>
        <v>0</v>
      </c>
      <c r="V25" s="61">
        <f>IF(OR(V$18=WB!$M$4,V$18=WB!$M$7,V$18=WB!$M$8,V$18=WB!$M$9,V$18=WB!$M$11),"n.v.t.",V24*1720*IF(OR(V20&gt;1,V20=1),1,IF(OR(V20="",V20=0),0,V20))*IF(Projectomkadering!$B$11=1,1,IF(Projectomkadering!$B$11=2,2,IF(OR(Projectomkadering!$B$11="Duurtijd van het project: 3 jaar",Projectomkadering!$B$11=3),3,IF(Projectomkadering!$B$11=4,4,IF(Projectomkadering!$B$11=5,5,0))))))*(Projectomkadering!$D$10/3)</f>
        <v>0</v>
      </c>
      <c r="W25" s="61">
        <f>IF(OR(W$18=WB!$M$4,W$18=WB!$M$7,W$18=WB!$M$8,W$18=WB!$M$9,W$18=WB!$M$11),"n.v.t.",W24*1720*IF(OR(W20&gt;1,W20=1),1,IF(OR(W20="",W20=0),0,W20))*IF(Projectomkadering!$B$11=1,1,IF(Projectomkadering!$B$11=2,2,IF(OR(Projectomkadering!$B$11="Duurtijd van het project: 3 jaar",Projectomkadering!$B$11=3),3,IF(Projectomkadering!$B$11=4,4,IF(Projectomkadering!$B$11=5,5,0))))))*(Projectomkadering!$D$10/3)</f>
        <v>0</v>
      </c>
    </row>
    <row r="26" spans="2:23" x14ac:dyDescent="0.2">
      <c r="B26" s="114">
        <f>IF($D$35&gt;0,$D$35,MAX($B$42:$B$61)+1)</f>
        <v>1</v>
      </c>
      <c r="C26" s="72"/>
      <c r="D26" s="61"/>
      <c r="E26" s="61"/>
      <c r="F26" s="61"/>
      <c r="G26" s="61"/>
      <c r="H26" s="61"/>
      <c r="I26" s="61"/>
      <c r="J26" s="61"/>
      <c r="K26" s="61"/>
      <c r="L26" s="61"/>
      <c r="M26" s="61"/>
      <c r="N26" s="61"/>
      <c r="O26" s="61"/>
      <c r="P26" s="61"/>
      <c r="Q26" s="61"/>
      <c r="R26" s="61"/>
      <c r="S26" s="61"/>
      <c r="T26" s="61"/>
      <c r="U26" s="61"/>
      <c r="V26" s="61"/>
      <c r="W26" s="61"/>
    </row>
    <row r="27" spans="2:23" x14ac:dyDescent="0.2">
      <c r="B27" s="59" t="s">
        <v>96</v>
      </c>
      <c r="C27" s="76"/>
      <c r="D27" s="146"/>
      <c r="E27" s="146"/>
      <c r="F27" s="146"/>
      <c r="G27" s="146"/>
      <c r="H27" s="146"/>
      <c r="I27" s="146"/>
      <c r="J27" s="146"/>
      <c r="K27" s="146"/>
      <c r="L27" s="146"/>
      <c r="M27" s="146"/>
      <c r="N27" s="146"/>
      <c r="O27" s="146"/>
      <c r="P27" s="146"/>
      <c r="Q27" s="146"/>
      <c r="R27" s="146"/>
      <c r="S27" s="146"/>
      <c r="T27" s="146"/>
      <c r="U27" s="146"/>
      <c r="V27" s="146"/>
      <c r="W27" s="146"/>
    </row>
    <row r="28" spans="2:23" x14ac:dyDescent="0.2">
      <c r="B28" s="258" t="s">
        <v>97</v>
      </c>
      <c r="C28" s="259"/>
      <c r="D28" s="57">
        <f>IF(D23=0,0,VLOOKUP($D11,Tabel5[],2,0))</f>
        <v>0</v>
      </c>
      <c r="E28" s="57">
        <f>IF(E23=0,0,VLOOKUP($D11,Tabel5[],2,0))</f>
        <v>0</v>
      </c>
      <c r="F28" s="57">
        <f>IF(F23=0,0,VLOOKUP($D11,Tabel5[],2,0))</f>
        <v>0</v>
      </c>
      <c r="G28" s="57">
        <f>IF(G23=0,0,VLOOKUP($D11,Tabel5[],2,0))</f>
        <v>0</v>
      </c>
      <c r="H28" s="57">
        <f>IF(H23=0,0,VLOOKUP($D11,Tabel5[],2,0))</f>
        <v>0</v>
      </c>
      <c r="I28" s="57">
        <f>IF(I23=0,0,VLOOKUP($D11,Tabel5[],2,0))</f>
        <v>0</v>
      </c>
      <c r="J28" s="57">
        <f>IF(J23=0,0,VLOOKUP($D11,Tabel5[],2,0))</f>
        <v>0</v>
      </c>
      <c r="K28" s="57">
        <f>IF(K23=0,0,VLOOKUP($D11,Tabel5[],2,0))</f>
        <v>0</v>
      </c>
      <c r="L28" s="57">
        <f>IF(L23=0,0,VLOOKUP($D11,Tabel5[],2,0))</f>
        <v>0</v>
      </c>
      <c r="M28" s="57">
        <f>IF(M23=0,0,VLOOKUP($D11,Tabel5[],2,0))</f>
        <v>0</v>
      </c>
      <c r="N28" s="57">
        <f>IF(N23=0,0,VLOOKUP($D11,Tabel5[],2,0))</f>
        <v>0</v>
      </c>
      <c r="O28" s="57">
        <f>IF(O23=0,0,VLOOKUP($D11,Tabel5[],2,0))</f>
        <v>0</v>
      </c>
      <c r="P28" s="57">
        <f>IF(P23=0,0,VLOOKUP($D11,Tabel5[],2,0))</f>
        <v>0</v>
      </c>
      <c r="Q28" s="57">
        <f>IF(Q23=0,0,VLOOKUP($D11,Tabel5[],2,0))</f>
        <v>0</v>
      </c>
      <c r="R28" s="57">
        <f>IF(R23=0,0,VLOOKUP($D11,Tabel5[],2,0))</f>
        <v>0</v>
      </c>
      <c r="S28" s="57">
        <f>IF(S23=0,0,VLOOKUP($D11,Tabel5[],2,0))</f>
        <v>0</v>
      </c>
      <c r="T28" s="57">
        <f>IF(T23=0,0,VLOOKUP($D11,Tabel5[],2,0))</f>
        <v>0</v>
      </c>
      <c r="U28" s="57">
        <f>IF(U23=0,0,VLOOKUP($D11,Tabel5[],2,0))</f>
        <v>0</v>
      </c>
      <c r="V28" s="57">
        <f>IF(V23=0,0,VLOOKUP($D11,Tabel5[],2,0))</f>
        <v>0</v>
      </c>
      <c r="W28" s="57">
        <f>IF(W23=0,0,VLOOKUP($D11,Tabel5[],2,0))</f>
        <v>0</v>
      </c>
    </row>
    <row r="29" spans="2:23" x14ac:dyDescent="0.2">
      <c r="B29" s="260" t="s">
        <v>98</v>
      </c>
      <c r="C29" s="261"/>
      <c r="D29" s="57">
        <f>IF(D28=0,0,IF(Projectomkadering!$B$11=1,FLOOR(D28,0.01),IF(Projectomkadering!$B$11=2,FLOOR((D28+D28*1.02)/2,0.01),IF(OR(Projectomkadering!$B$11="Duurtijd van het project: 3 jaar",Projectomkadering!$B$11=3),FLOOR((D28+D28*1.02+D28*1.02*1.02)/3,0.01),IF(Projectomkadering!$B$11=4,FLOOR((D28+D28*1.02+D28*1.02*1.02+D28*1.02*1.02*1.02)/4,0.01),IF(Projectomkadering!$B$11=5,FLOOR((D28+D28*1.02+D28*1.02*1.02+D28*1.02*1.02*1.02+D28*1.02*1.02*1.02*1.02)/5,0.01),"check aantal projectjaren"))))))</f>
        <v>0</v>
      </c>
      <c r="E29" s="57">
        <f>IF(E28=0,0,IF(Projectomkadering!$B$11=1,FLOOR(E28,0.01),IF(Projectomkadering!$B$11=2,FLOOR((E28+E28*1.02)/2,0.01),IF(OR(Projectomkadering!$B$11="Duurtijd van het project: 3 jaar",Projectomkadering!$B$11=3),FLOOR((E28+E28*1.02+E28*1.02*1.02)/3,0.01),IF(Projectomkadering!$B$11=4,FLOOR((E28+E28*1.02+E28*1.02*1.02+E28*1.02*1.02*1.02)/4,0.01),IF(Projectomkadering!$B$11=5,FLOOR((E28+E28*1.02+E28*1.02*1.02+E28*1.02*1.02*1.02+E28*1.02*1.02*1.02*1.02)/5,0.01),"check aantal projectjaren"))))))</f>
        <v>0</v>
      </c>
      <c r="F29" s="57">
        <f>IF(F28=0,0,IF(Projectomkadering!$B$11=1,FLOOR(F28,0.01),IF(Projectomkadering!$B$11=2,FLOOR((F28+F28*1.02)/2,0.01),IF(OR(Projectomkadering!$B$11="Duurtijd van het project: 3 jaar",Projectomkadering!$B$11=3),FLOOR((F28+F28*1.02+F28*1.02*1.02)/3,0.01),IF(Projectomkadering!$B$11=4,FLOOR((F28+F28*1.02+F28*1.02*1.02+F28*1.02*1.02*1.02)/4,0.01),IF(Projectomkadering!$B$11=5,FLOOR((F28+F28*1.02+F28*1.02*1.02+F28*1.02*1.02*1.02+F28*1.02*1.02*1.02*1.02)/5,0.01),"check aantal projectjaren"))))))</f>
        <v>0</v>
      </c>
      <c r="G29" s="57">
        <f>IF(G28=0,0,IF(Projectomkadering!$B$11=1,FLOOR(G28,0.01),IF(Projectomkadering!$B$11=2,FLOOR((G28+G28*1.02)/2,0.01),IF(OR(Projectomkadering!$B$11="Duurtijd van het project: 3 jaar",Projectomkadering!$B$11=3),FLOOR((G28+G28*1.02+G28*1.02*1.02)/3,0.01),IF(Projectomkadering!$B$11=4,FLOOR((G28+G28*1.02+G28*1.02*1.02+G28*1.02*1.02*1.02)/4,0.01),IF(Projectomkadering!$B$11=5,FLOOR((G28+G28*1.02+G28*1.02*1.02+G28*1.02*1.02*1.02+G28*1.02*1.02*1.02*1.02)/5,0.01),"check aantal projectjaren"))))))</f>
        <v>0</v>
      </c>
      <c r="H29" s="57">
        <f>IF(H28=0,0,IF(Projectomkadering!$B$11=1,FLOOR(H28,0.01),IF(Projectomkadering!$B$11=2,FLOOR((H28+H28*1.02)/2,0.01),IF(OR(Projectomkadering!$B$11="Duurtijd van het project: 3 jaar",Projectomkadering!$B$11=3),FLOOR((H28+H28*1.02+H28*1.02*1.02)/3,0.01),IF(Projectomkadering!$B$11=4,FLOOR((H28+H28*1.02+H28*1.02*1.02+H28*1.02*1.02*1.02)/4,0.01),IF(Projectomkadering!$B$11=5,FLOOR((H28+H28*1.02+H28*1.02*1.02+H28*1.02*1.02*1.02+H28*1.02*1.02*1.02*1.02)/5,0.01),"check aantal projectjaren"))))))</f>
        <v>0</v>
      </c>
      <c r="I29" s="57">
        <f>IF(I28=0,0,IF(Projectomkadering!$B$11=1,FLOOR(I28,0.01),IF(Projectomkadering!$B$11=2,FLOOR((I28+I28*1.02)/2,0.01),IF(OR(Projectomkadering!$B$11="Duurtijd van het project: 3 jaar",Projectomkadering!$B$11=3),FLOOR((I28+I28*1.02+I28*1.02*1.02)/3,0.01),IF(Projectomkadering!$B$11=4,FLOOR((I28+I28*1.02+I28*1.02*1.02+I28*1.02*1.02*1.02)/4,0.01),IF(Projectomkadering!$B$11=5,FLOOR((I28+I28*1.02+I28*1.02*1.02+I28*1.02*1.02*1.02+I28*1.02*1.02*1.02*1.02)/5,0.01),"check aantal projectjaren"))))))</f>
        <v>0</v>
      </c>
      <c r="J29" s="57">
        <f>IF(J28=0,0,IF(Projectomkadering!$B$11=1,FLOOR(J28,0.01),IF(Projectomkadering!$B$11=2,FLOOR((J28+J28*1.02)/2,0.01),IF(OR(Projectomkadering!$B$11="Duurtijd van het project: 3 jaar",Projectomkadering!$B$11=3),FLOOR((J28+J28*1.02+J28*1.02*1.02)/3,0.01),IF(Projectomkadering!$B$11=4,FLOOR((J28+J28*1.02+J28*1.02*1.02+J28*1.02*1.02*1.02)/4,0.01),IF(Projectomkadering!$B$11=5,FLOOR((J28+J28*1.02+J28*1.02*1.02+J28*1.02*1.02*1.02+J28*1.02*1.02*1.02*1.02)/5,0.01),"check aantal projectjaren"))))))</f>
        <v>0</v>
      </c>
      <c r="K29" s="57">
        <f>IF(K28=0,0,IF(Projectomkadering!$B$11=1,FLOOR(K28,0.01),IF(Projectomkadering!$B$11=2,FLOOR((K28+K28*1.02)/2,0.01),IF(OR(Projectomkadering!$B$11="Duurtijd van het project: 3 jaar",Projectomkadering!$B$11=3),FLOOR((K28+K28*1.02+K28*1.02*1.02)/3,0.01),IF(Projectomkadering!$B$11=4,FLOOR((K28+K28*1.02+K28*1.02*1.02+K28*1.02*1.02*1.02)/4,0.01),IF(Projectomkadering!$B$11=5,FLOOR((K28+K28*1.02+K28*1.02*1.02+K28*1.02*1.02*1.02+K28*1.02*1.02*1.02*1.02)/5,0.01),"check aantal projectjaren"))))))</f>
        <v>0</v>
      </c>
      <c r="L29" s="57">
        <f>IF(L28=0,0,IF(Projectomkadering!$B$11=1,FLOOR(L28,0.01),IF(Projectomkadering!$B$11=2,FLOOR((L28+L28*1.02)/2,0.01),IF(OR(Projectomkadering!$B$11="Duurtijd van het project: 3 jaar",Projectomkadering!$B$11=3),FLOOR((L28+L28*1.02+L28*1.02*1.02)/3,0.01),IF(Projectomkadering!$B$11=4,FLOOR((L28+L28*1.02+L28*1.02*1.02+L28*1.02*1.02*1.02)/4,0.01),IF(Projectomkadering!$B$11=5,FLOOR((L28+L28*1.02+L28*1.02*1.02+L28*1.02*1.02*1.02+L28*1.02*1.02*1.02*1.02)/5,0.01),"check aantal projectjaren"))))))</f>
        <v>0</v>
      </c>
      <c r="M29" s="57">
        <f>IF(M28=0,0,IF(Projectomkadering!$B$11=1,FLOOR(M28,0.01),IF(Projectomkadering!$B$11=2,FLOOR((M28+M28*1.02)/2,0.01),IF(OR(Projectomkadering!$B$11="Duurtijd van het project: 3 jaar",Projectomkadering!$B$11=3),FLOOR((M28+M28*1.02+M28*1.02*1.02)/3,0.01),IF(Projectomkadering!$B$11=4,FLOOR((M28+M28*1.02+M28*1.02*1.02+M28*1.02*1.02*1.02)/4,0.01),IF(Projectomkadering!$B$11=5,FLOOR((M28+M28*1.02+M28*1.02*1.02+M28*1.02*1.02*1.02+M28*1.02*1.02*1.02*1.02)/5,0.01),"check aantal projectjaren"))))))</f>
        <v>0</v>
      </c>
      <c r="N29" s="57">
        <f>IF(N28=0,0,IF(Projectomkadering!$B$11=1,FLOOR(N28,0.01),IF(Projectomkadering!$B$11=2,FLOOR((N28+N28*1.02)/2,0.01),IF(OR(Projectomkadering!$B$11="Duurtijd van het project: 3 jaar",Projectomkadering!$B$11=3),FLOOR((N28+N28*1.02+N28*1.02*1.02)/3,0.01),IF(Projectomkadering!$B$11=4,FLOOR((N28+N28*1.02+N28*1.02*1.02+N28*1.02*1.02*1.02)/4,0.01),IF(Projectomkadering!$B$11=5,FLOOR((N28+N28*1.02+N28*1.02*1.02+N28*1.02*1.02*1.02+N28*1.02*1.02*1.02*1.02)/5,0.01),"check aantal projectjaren"))))))</f>
        <v>0</v>
      </c>
      <c r="O29" s="57">
        <f>IF(O28=0,0,IF(Projectomkadering!$B$11=1,FLOOR(O28,0.01),IF(Projectomkadering!$B$11=2,FLOOR((O28+O28*1.02)/2,0.01),IF(OR(Projectomkadering!$B$11="Duurtijd van het project: 3 jaar",Projectomkadering!$B$11=3),FLOOR((O28+O28*1.02+O28*1.02*1.02)/3,0.01),IF(Projectomkadering!$B$11=4,FLOOR((O28+O28*1.02+O28*1.02*1.02+O28*1.02*1.02*1.02)/4,0.01),IF(Projectomkadering!$B$11=5,FLOOR((O28+O28*1.02+O28*1.02*1.02+O28*1.02*1.02*1.02+O28*1.02*1.02*1.02*1.02)/5,0.01),"check aantal projectjaren"))))))</f>
        <v>0</v>
      </c>
      <c r="P29" s="57">
        <f>IF(P28=0,0,IF(Projectomkadering!$B$11=1,FLOOR(P28,0.01),IF(Projectomkadering!$B$11=2,FLOOR((P28+P28*1.02)/2,0.01),IF(OR(Projectomkadering!$B$11="Duurtijd van het project: 3 jaar",Projectomkadering!$B$11=3),FLOOR((P28+P28*1.02+P28*1.02*1.02)/3,0.01),IF(Projectomkadering!$B$11=4,FLOOR((P28+P28*1.02+P28*1.02*1.02+P28*1.02*1.02*1.02)/4,0.01),IF(Projectomkadering!$B$11=5,FLOOR((P28+P28*1.02+P28*1.02*1.02+P28*1.02*1.02*1.02+P28*1.02*1.02*1.02*1.02)/5,0.01),"check aantal projectjaren"))))))</f>
        <v>0</v>
      </c>
      <c r="Q29" s="57">
        <f>IF(Q28=0,0,IF(Projectomkadering!$B$11=1,FLOOR(Q28,0.01),IF(Projectomkadering!$B$11=2,FLOOR((Q28+Q28*1.02)/2,0.01),IF(OR(Projectomkadering!$B$11="Duurtijd van het project: 3 jaar",Projectomkadering!$B$11=3),FLOOR((Q28+Q28*1.02+Q28*1.02*1.02)/3,0.01),IF(Projectomkadering!$B$11=4,FLOOR((Q28+Q28*1.02+Q28*1.02*1.02+Q28*1.02*1.02*1.02)/4,0.01),IF(Projectomkadering!$B$11=5,FLOOR((Q28+Q28*1.02+Q28*1.02*1.02+Q28*1.02*1.02*1.02+Q28*1.02*1.02*1.02*1.02)/5,0.01),"check aantal projectjaren"))))))</f>
        <v>0</v>
      </c>
      <c r="R29" s="57">
        <f>IF(R28=0,0,IF(Projectomkadering!$B$11=1,FLOOR(R28,0.01),IF(Projectomkadering!$B$11=2,FLOOR((R28+R28*1.02)/2,0.01),IF(OR(Projectomkadering!$B$11="Duurtijd van het project: 3 jaar",Projectomkadering!$B$11=3),FLOOR((R28+R28*1.02+R28*1.02*1.02)/3,0.01),IF(Projectomkadering!$B$11=4,FLOOR((R28+R28*1.02+R28*1.02*1.02+R28*1.02*1.02*1.02)/4,0.01),IF(Projectomkadering!$B$11=5,FLOOR((R28+R28*1.02+R28*1.02*1.02+R28*1.02*1.02*1.02+R28*1.02*1.02*1.02*1.02)/5,0.01),"check aantal projectjaren"))))))</f>
        <v>0</v>
      </c>
      <c r="S29" s="57">
        <f>IF(S28=0,0,IF(Projectomkadering!$B$11=1,FLOOR(S28,0.01),IF(Projectomkadering!$B$11=2,FLOOR((S28+S28*1.02)/2,0.01),IF(OR(Projectomkadering!$B$11="Duurtijd van het project: 3 jaar",Projectomkadering!$B$11=3),FLOOR((S28+S28*1.02+S28*1.02*1.02)/3,0.01),IF(Projectomkadering!$B$11=4,FLOOR((S28+S28*1.02+S28*1.02*1.02+S28*1.02*1.02*1.02)/4,0.01),IF(Projectomkadering!$B$11=5,FLOOR((S28+S28*1.02+S28*1.02*1.02+S28*1.02*1.02*1.02+S28*1.02*1.02*1.02*1.02)/5,0.01),"check aantal projectjaren"))))))</f>
        <v>0</v>
      </c>
      <c r="T29" s="57">
        <f>IF(T28=0,0,IF(Projectomkadering!$B$11=1,FLOOR(T28,0.01),IF(Projectomkadering!$B$11=2,FLOOR((T28+T28*1.02)/2,0.01),IF(OR(Projectomkadering!$B$11="Duurtijd van het project: 3 jaar",Projectomkadering!$B$11=3),FLOOR((T28+T28*1.02+T28*1.02*1.02)/3,0.01),IF(Projectomkadering!$B$11=4,FLOOR((T28+T28*1.02+T28*1.02*1.02+T28*1.02*1.02*1.02)/4,0.01),IF(Projectomkadering!$B$11=5,FLOOR((T28+T28*1.02+T28*1.02*1.02+T28*1.02*1.02*1.02+T28*1.02*1.02*1.02*1.02)/5,0.01),"check aantal projectjaren"))))))</f>
        <v>0</v>
      </c>
      <c r="U29" s="57">
        <f>IF(U28=0,0,IF(Projectomkadering!$B$11=1,FLOOR(U28,0.01),IF(Projectomkadering!$B$11=2,FLOOR((U28+U28*1.02)/2,0.01),IF(OR(Projectomkadering!$B$11="Duurtijd van het project: 3 jaar",Projectomkadering!$B$11=3),FLOOR((U28+U28*1.02+U28*1.02*1.02)/3,0.01),IF(Projectomkadering!$B$11=4,FLOOR((U28+U28*1.02+U28*1.02*1.02+U28*1.02*1.02*1.02)/4,0.01),IF(Projectomkadering!$B$11=5,FLOOR((U28+U28*1.02+U28*1.02*1.02+U28*1.02*1.02*1.02+U28*1.02*1.02*1.02*1.02)/5,0.01),"check aantal projectjaren"))))))</f>
        <v>0</v>
      </c>
      <c r="V29" s="57">
        <f>IF(V28=0,0,IF(Projectomkadering!$B$11=1,FLOOR(V28,0.01),IF(Projectomkadering!$B$11=2,FLOOR((V28+V28*1.02)/2,0.01),IF(OR(Projectomkadering!$B$11="Duurtijd van het project: 3 jaar",Projectomkadering!$B$11=3),FLOOR((V28+V28*1.02+V28*1.02*1.02)/3,0.01),IF(Projectomkadering!$B$11=4,FLOOR((V28+V28*1.02+V28*1.02*1.02+V28*1.02*1.02*1.02)/4,0.01),IF(Projectomkadering!$B$11=5,FLOOR((V28+V28*1.02+V28*1.02*1.02+V28*1.02*1.02*1.02+V28*1.02*1.02*1.02*1.02)/5,0.01),"check aantal projectjaren"))))))</f>
        <v>0</v>
      </c>
      <c r="W29" s="57">
        <f>IF(W28=0,0,IF(Projectomkadering!$B$11=1,FLOOR(W28,0.01),IF(Projectomkadering!$B$11=2,FLOOR((W28+W28*1.02)/2,0.01),IF(OR(Projectomkadering!$B$11="Duurtijd van het project: 3 jaar",Projectomkadering!$B$11=3),FLOOR((W28+W28*1.02+W28*1.02*1.02)/3,0.01),IF(Projectomkadering!$B$11=4,FLOOR((W28+W28*1.02+W28*1.02*1.02+W28*1.02*1.02*1.02)/4,0.01),IF(Projectomkadering!$B$11=5,FLOOR((W28+W28*1.02+W28*1.02*1.02+W28*1.02*1.02*1.02+W28*1.02*1.02*1.02*1.02)/5,0.01),"check aantal projectjaren"))))))</f>
        <v>0</v>
      </c>
    </row>
    <row r="30" spans="2:23" x14ac:dyDescent="0.2">
      <c r="B30" s="260" t="s">
        <v>95</v>
      </c>
      <c r="C30" s="261"/>
      <c r="D30" s="115">
        <f>IF(D28=0,0,D29*1720*IF(OR(D20&gt;1,D20=1),1,IF(OR(D20="",D20=0),0,D20))*IF(Projectomkadering!$B$11=1,1,IF(Projectomkadering!$B$11=2,2,IF(OR(Projectomkadering!$B$11="Duurtijd van het project: 3 jaar",Projectomkadering!$B$11=3),3,IF(Projectomkadering!$B$11=4,4,IF(Projectomkadering!$B$11=5,5,0))))))*(Projectomkadering!$D$10/3)</f>
        <v>0</v>
      </c>
      <c r="E30" s="115">
        <f>IF(E28=0,0,E29*1720*IF(OR(E20&gt;1,E20=1),1,IF(OR(E20="",E20=0),0,E20))*IF(Projectomkadering!$B$11=1,1,IF(Projectomkadering!$B$11=2,2,IF(OR(Projectomkadering!$B$11="Duurtijd van het project: 3 jaar",Projectomkadering!$B$11=3),3,IF(Projectomkadering!$B$11=4,4,IF(Projectomkadering!$B$11=5,5,0))))))*(Projectomkadering!$D$10/3)</f>
        <v>0</v>
      </c>
      <c r="F30" s="115">
        <f>IF(F28=0,0,F29*1720*IF(OR(F20&gt;1,F20=1),1,IF(OR(F20="",F20=0),0,F20))*IF(Projectomkadering!$B$11=1,1,IF(Projectomkadering!$B$11=2,2,IF(OR(Projectomkadering!$B$11="Duurtijd van het project: 3 jaar",Projectomkadering!$B$11=3),3,IF(Projectomkadering!$B$11=4,4,IF(Projectomkadering!$B$11=5,5,0))))))*(Projectomkadering!$D$10/3)</f>
        <v>0</v>
      </c>
      <c r="G30" s="115">
        <f>IF(G28=0,0,G29*1720*IF(OR(G20&gt;1,G20=1),1,IF(OR(G20="",G20=0),0,G20))*IF(Projectomkadering!$B$11=1,1,IF(Projectomkadering!$B$11=2,2,IF(OR(Projectomkadering!$B$11="Duurtijd van het project: 3 jaar",Projectomkadering!$B$11=3),3,IF(Projectomkadering!$B$11=4,4,IF(Projectomkadering!$B$11=5,5,0))))))*(Projectomkadering!$D$10/3)</f>
        <v>0</v>
      </c>
      <c r="H30" s="115">
        <f>IF(H28=0,0,H29*1720*IF(OR(H20&gt;1,H20=1),1,IF(OR(H20="",H20=0),0,H20))*IF(Projectomkadering!$B$11=1,1,IF(Projectomkadering!$B$11=2,2,IF(OR(Projectomkadering!$B$11="Duurtijd van het project: 3 jaar",Projectomkadering!$B$11=3),3,IF(Projectomkadering!$B$11=4,4,IF(Projectomkadering!$B$11=5,5,0))))))*(Projectomkadering!$D$10/3)</f>
        <v>0</v>
      </c>
      <c r="I30" s="115">
        <f>IF(I28=0,0,I29*1720*IF(OR(I20&gt;1,I20=1),1,IF(OR(I20="",I20=0),0,I20))*IF(Projectomkadering!$B$11=1,1,IF(Projectomkadering!$B$11=2,2,IF(OR(Projectomkadering!$B$11="Duurtijd van het project: 3 jaar",Projectomkadering!$B$11=3),3,IF(Projectomkadering!$B$11=4,4,IF(Projectomkadering!$B$11=5,5,0))))))*(Projectomkadering!$D$10/3)</f>
        <v>0</v>
      </c>
      <c r="J30" s="115">
        <f>IF(J28=0,0,J29*1720*IF(OR(J20&gt;1,J20=1),1,IF(OR(J20="",J20=0),0,J20))*IF(Projectomkadering!$B$11=1,1,IF(Projectomkadering!$B$11=2,2,IF(OR(Projectomkadering!$B$11="Duurtijd van het project: 3 jaar",Projectomkadering!$B$11=3),3,IF(Projectomkadering!$B$11=4,4,IF(Projectomkadering!$B$11=5,5,0))))))*(Projectomkadering!$D$10/3)</f>
        <v>0</v>
      </c>
      <c r="K30" s="115">
        <f>IF(K28=0,0,K29*1720*IF(OR(K20&gt;1,K20=1),1,IF(OR(K20="",K20=0),0,K20))*IF(Projectomkadering!$B$11=1,1,IF(Projectomkadering!$B$11=2,2,IF(OR(Projectomkadering!$B$11="Duurtijd van het project: 3 jaar",Projectomkadering!$B$11=3),3,IF(Projectomkadering!$B$11=4,4,IF(Projectomkadering!$B$11=5,5,0))))))*(Projectomkadering!$D$10/3)</f>
        <v>0</v>
      </c>
      <c r="L30" s="115">
        <f>IF(L28=0,0,L29*1720*IF(OR(L20&gt;1,L20=1),1,IF(OR(L20="",L20=0),0,L20))*IF(Projectomkadering!$B$11=1,1,IF(Projectomkadering!$B$11=2,2,IF(OR(Projectomkadering!$B$11="Duurtijd van het project: 3 jaar",Projectomkadering!$B$11=3),3,IF(Projectomkadering!$B$11=4,4,IF(Projectomkadering!$B$11=5,5,0))))))*(Projectomkadering!$D$10/3)</f>
        <v>0</v>
      </c>
      <c r="M30" s="115">
        <f>IF(M28=0,0,M29*1720*IF(OR(M20&gt;1,M20=1),1,IF(OR(M20="",M20=0),0,M20))*IF(Projectomkadering!$B$11=1,1,IF(Projectomkadering!$B$11=2,2,IF(OR(Projectomkadering!$B$11="Duurtijd van het project: 3 jaar",Projectomkadering!$B$11=3),3,IF(Projectomkadering!$B$11=4,4,IF(Projectomkadering!$B$11=5,5,0))))))*(Projectomkadering!$D$10/3)</f>
        <v>0</v>
      </c>
      <c r="N30" s="115">
        <f>IF(N28=0,0,N29*1720*IF(OR(N20&gt;1,N20=1),1,IF(OR(N20="",N20=0),0,N20))*IF(Projectomkadering!$B$11=1,1,IF(Projectomkadering!$B$11=2,2,IF(OR(Projectomkadering!$B$11="Duurtijd van het project: 3 jaar",Projectomkadering!$B$11=3),3,IF(Projectomkadering!$B$11=4,4,IF(Projectomkadering!$B$11=5,5,0))))))*(Projectomkadering!$D$10/3)</f>
        <v>0</v>
      </c>
      <c r="O30" s="115">
        <f>IF(O28=0,0,O29*1720*IF(OR(O20&gt;1,O20=1),1,IF(OR(O20="",O20=0),0,O20))*IF(Projectomkadering!$B$11=1,1,IF(Projectomkadering!$B$11=2,2,IF(OR(Projectomkadering!$B$11="Duurtijd van het project: 3 jaar",Projectomkadering!$B$11=3),3,IF(Projectomkadering!$B$11=4,4,IF(Projectomkadering!$B$11=5,5,0))))))*(Projectomkadering!$D$10/3)</f>
        <v>0</v>
      </c>
      <c r="P30" s="115">
        <f>IF(P28=0,0,P29*1720*IF(OR(P20&gt;1,P20=1),1,IF(OR(P20="",P20=0),0,P20))*IF(Projectomkadering!$B$11=1,1,IF(Projectomkadering!$B$11=2,2,IF(OR(Projectomkadering!$B$11="Duurtijd van het project: 3 jaar",Projectomkadering!$B$11=3),3,IF(Projectomkadering!$B$11=4,4,IF(Projectomkadering!$B$11=5,5,0))))))*(Projectomkadering!$D$10/3)</f>
        <v>0</v>
      </c>
      <c r="Q30" s="115">
        <f>IF(Q28=0,0,Q29*1720*IF(OR(Q20&gt;1,Q20=1),1,IF(OR(Q20="",Q20=0),0,Q20))*IF(Projectomkadering!$B$11=1,1,IF(Projectomkadering!$B$11=2,2,IF(OR(Projectomkadering!$B$11="Duurtijd van het project: 3 jaar",Projectomkadering!$B$11=3),3,IF(Projectomkadering!$B$11=4,4,IF(Projectomkadering!$B$11=5,5,0))))))*(Projectomkadering!$D$10/3)</f>
        <v>0</v>
      </c>
      <c r="R30" s="115">
        <f>IF(R28=0,0,R29*1720*IF(OR(R20&gt;1,R20=1),1,IF(OR(R20="",R20=0),0,R20))*IF(Projectomkadering!$B$11=1,1,IF(Projectomkadering!$B$11=2,2,IF(OR(Projectomkadering!$B$11="Duurtijd van het project: 3 jaar",Projectomkadering!$B$11=3),3,IF(Projectomkadering!$B$11=4,4,IF(Projectomkadering!$B$11=5,5,0))))))*(Projectomkadering!$D$10/3)</f>
        <v>0</v>
      </c>
      <c r="S30" s="115">
        <f>IF(S28=0,0,S29*1720*IF(OR(S20&gt;1,S20=1),1,IF(OR(S20="",S20=0),0,S20))*IF(Projectomkadering!$B$11=1,1,IF(Projectomkadering!$B$11=2,2,IF(OR(Projectomkadering!$B$11="Duurtijd van het project: 3 jaar",Projectomkadering!$B$11=3),3,IF(Projectomkadering!$B$11=4,4,IF(Projectomkadering!$B$11=5,5,0))))))*(Projectomkadering!$D$10/3)</f>
        <v>0</v>
      </c>
      <c r="T30" s="115">
        <f>IF(T28=0,0,T29*1720*IF(OR(T20&gt;1,T20=1),1,IF(OR(T20="",T20=0),0,T20))*IF(Projectomkadering!$B$11=1,1,IF(Projectomkadering!$B$11=2,2,IF(OR(Projectomkadering!$B$11="Duurtijd van het project: 3 jaar",Projectomkadering!$B$11=3),3,IF(Projectomkadering!$B$11=4,4,IF(Projectomkadering!$B$11=5,5,0))))))*(Projectomkadering!$D$10/3)</f>
        <v>0</v>
      </c>
      <c r="U30" s="115">
        <f>IF(U28=0,0,U29*1720*IF(OR(U20&gt;1,U20=1),1,IF(OR(U20="",U20=0),0,U20))*IF(Projectomkadering!$B$11=1,1,IF(Projectomkadering!$B$11=2,2,IF(OR(Projectomkadering!$B$11="Duurtijd van het project: 3 jaar",Projectomkadering!$B$11=3),3,IF(Projectomkadering!$B$11=4,4,IF(Projectomkadering!$B$11=5,5,0))))))*(Projectomkadering!$D$10/3)</f>
        <v>0</v>
      </c>
      <c r="V30" s="115">
        <f>IF(V28=0,0,V29*1720*IF(OR(V20&gt;1,V20=1),1,IF(OR(V20="",V20=0),0,V20))*IF(Projectomkadering!$B$11=1,1,IF(Projectomkadering!$B$11=2,2,IF(OR(Projectomkadering!$B$11="Duurtijd van het project: 3 jaar",Projectomkadering!$B$11=3),3,IF(Projectomkadering!$B$11=4,4,IF(Projectomkadering!$B$11=5,5,0))))))*(Projectomkadering!$D$10/3)</f>
        <v>0</v>
      </c>
      <c r="W30" s="115">
        <f>IF(W28=0,0,W29*1720*IF(OR(W20&gt;1,W20=1),1,IF(OR(W20="",W20=0),0,W20))*IF(Projectomkadering!$B$11=1,1,IF(Projectomkadering!$B$11=2,2,IF(OR(Projectomkadering!$B$11="Duurtijd van het project: 3 jaar",Projectomkadering!$B$11=3),3,IF(Projectomkadering!$B$11=4,4,IF(Projectomkadering!$B$11=5,5,0))))))*(Projectomkadering!$D$10/3)</f>
        <v>0</v>
      </c>
    </row>
    <row r="32" spans="2:23" x14ac:dyDescent="0.2">
      <c r="E32" s="63"/>
    </row>
    <row r="33" spans="2:10" x14ac:dyDescent="0.2">
      <c r="D33" s="62"/>
      <c r="E33" s="63"/>
    </row>
    <row r="35" spans="2:10" ht="52.5" customHeight="1" x14ac:dyDescent="0.2">
      <c r="B35" s="262"/>
      <c r="C35" s="262"/>
      <c r="D35" s="164"/>
    </row>
    <row r="40" spans="2:10" ht="15.75" x14ac:dyDescent="0.25">
      <c r="B40" s="64"/>
      <c r="C40" s="64"/>
    </row>
    <row r="42" spans="2:10" s="90" customFormat="1" ht="35.25" customHeight="1" x14ac:dyDescent="0.2">
      <c r="B42" s="159"/>
      <c r="C42" s="159"/>
      <c r="D42" s="159"/>
      <c r="E42" s="159"/>
      <c r="F42" s="160"/>
      <c r="G42" s="160"/>
      <c r="H42" s="160"/>
      <c r="I42" s="160"/>
      <c r="J42" s="160"/>
    </row>
    <row r="43" spans="2:10" x14ac:dyDescent="0.2">
      <c r="B43" s="161"/>
      <c r="C43" s="95"/>
      <c r="D43" s="95"/>
      <c r="E43" s="95"/>
      <c r="F43" s="162"/>
      <c r="G43" s="162"/>
      <c r="H43" s="163"/>
      <c r="I43" s="162"/>
      <c r="J43" s="161"/>
    </row>
    <row r="44" spans="2:10" x14ac:dyDescent="0.2">
      <c r="B44" s="161"/>
      <c r="C44" s="95"/>
      <c r="D44" s="95"/>
      <c r="E44" s="95"/>
      <c r="F44" s="162"/>
      <c r="G44" s="162"/>
      <c r="H44" s="163"/>
      <c r="I44" s="162"/>
      <c r="J44" s="161"/>
    </row>
    <row r="45" spans="2:10" x14ac:dyDescent="0.2">
      <c r="B45" s="161"/>
      <c r="C45" s="95"/>
      <c r="D45" s="95"/>
      <c r="E45" s="95"/>
      <c r="F45" s="162"/>
      <c r="G45" s="162"/>
      <c r="H45" s="163"/>
      <c r="I45" s="162"/>
      <c r="J45" s="161"/>
    </row>
    <row r="46" spans="2:10" x14ac:dyDescent="0.2">
      <c r="B46" s="161"/>
      <c r="C46" s="95"/>
      <c r="D46" s="95"/>
      <c r="E46" s="95"/>
      <c r="F46" s="162"/>
      <c r="G46" s="162"/>
      <c r="H46" s="163"/>
      <c r="I46" s="162"/>
      <c r="J46" s="161"/>
    </row>
    <row r="47" spans="2:10" x14ac:dyDescent="0.2">
      <c r="B47" s="161"/>
      <c r="C47" s="95"/>
      <c r="D47" s="95"/>
      <c r="E47" s="95"/>
      <c r="F47" s="162"/>
      <c r="G47" s="162"/>
      <c r="H47" s="163"/>
      <c r="I47" s="162"/>
      <c r="J47" s="161"/>
    </row>
    <row r="48" spans="2:10" x14ac:dyDescent="0.2">
      <c r="B48" s="161"/>
      <c r="C48" s="95"/>
      <c r="D48" s="95"/>
      <c r="E48" s="95"/>
      <c r="F48" s="162"/>
      <c r="G48" s="162"/>
      <c r="H48" s="163"/>
      <c r="I48" s="162"/>
      <c r="J48" s="161"/>
    </row>
    <row r="49" spans="2:10" x14ac:dyDescent="0.2">
      <c r="B49" s="161"/>
      <c r="C49" s="95"/>
      <c r="D49" s="95"/>
      <c r="E49" s="95"/>
      <c r="F49" s="162"/>
      <c r="G49" s="162"/>
      <c r="H49" s="163"/>
      <c r="I49" s="162"/>
      <c r="J49" s="161"/>
    </row>
    <row r="50" spans="2:10" x14ac:dyDescent="0.2">
      <c r="B50" s="161"/>
      <c r="C50" s="95"/>
      <c r="D50" s="95"/>
      <c r="E50" s="95"/>
      <c r="F50" s="162"/>
      <c r="G50" s="162"/>
      <c r="H50" s="163"/>
      <c r="I50" s="162"/>
      <c r="J50" s="161"/>
    </row>
    <row r="51" spans="2:10" x14ac:dyDescent="0.2">
      <c r="B51" s="161"/>
      <c r="C51" s="95"/>
      <c r="D51" s="95"/>
      <c r="E51" s="95"/>
      <c r="F51" s="162"/>
      <c r="G51" s="162"/>
      <c r="H51" s="163"/>
      <c r="I51" s="162"/>
      <c r="J51" s="161"/>
    </row>
    <row r="52" spans="2:10" x14ac:dyDescent="0.2">
      <c r="B52" s="161"/>
      <c r="C52" s="95"/>
      <c r="D52" s="95"/>
      <c r="E52" s="95"/>
      <c r="F52" s="162"/>
      <c r="G52" s="162"/>
      <c r="H52" s="163"/>
      <c r="I52" s="162"/>
      <c r="J52" s="161"/>
    </row>
    <row r="53" spans="2:10" x14ac:dyDescent="0.2">
      <c r="B53" s="161"/>
      <c r="C53" s="95"/>
      <c r="D53" s="95"/>
      <c r="E53" s="95"/>
      <c r="F53" s="162"/>
      <c r="G53" s="162"/>
      <c r="H53" s="163"/>
      <c r="I53" s="162"/>
      <c r="J53" s="161"/>
    </row>
    <row r="54" spans="2:10" x14ac:dyDescent="0.2">
      <c r="B54" s="161"/>
      <c r="C54" s="95"/>
      <c r="D54" s="95"/>
      <c r="E54" s="95"/>
      <c r="F54" s="162"/>
      <c r="G54" s="162"/>
      <c r="H54" s="163"/>
      <c r="I54" s="162"/>
      <c r="J54" s="161"/>
    </row>
    <row r="55" spans="2:10" x14ac:dyDescent="0.2">
      <c r="B55" s="161"/>
      <c r="C55" s="95"/>
      <c r="D55" s="95"/>
      <c r="E55" s="95"/>
      <c r="F55" s="162"/>
      <c r="G55" s="162"/>
      <c r="H55" s="163"/>
      <c r="I55" s="162"/>
      <c r="J55" s="161"/>
    </row>
    <row r="56" spans="2:10" x14ac:dyDescent="0.2">
      <c r="B56" s="161"/>
      <c r="C56" s="95"/>
      <c r="D56" s="95"/>
      <c r="E56" s="95"/>
      <c r="F56" s="162"/>
      <c r="G56" s="162"/>
      <c r="H56" s="163"/>
      <c r="I56" s="162"/>
      <c r="J56" s="161"/>
    </row>
    <row r="57" spans="2:10" x14ac:dyDescent="0.2">
      <c r="B57" s="161"/>
      <c r="C57" s="95"/>
      <c r="D57" s="95"/>
      <c r="E57" s="95"/>
      <c r="F57" s="162"/>
      <c r="G57" s="162"/>
      <c r="H57" s="163"/>
      <c r="I57" s="162"/>
      <c r="J57" s="161"/>
    </row>
    <row r="58" spans="2:10" x14ac:dyDescent="0.2">
      <c r="B58" s="161"/>
      <c r="C58" s="95"/>
      <c r="D58" s="95"/>
      <c r="E58" s="95"/>
      <c r="F58" s="162"/>
      <c r="G58" s="162"/>
      <c r="H58" s="163"/>
      <c r="I58" s="162"/>
      <c r="J58" s="161"/>
    </row>
    <row r="59" spans="2:10" x14ac:dyDescent="0.2">
      <c r="B59" s="161"/>
      <c r="C59" s="95"/>
      <c r="D59" s="95"/>
      <c r="E59" s="95"/>
      <c r="F59" s="162"/>
      <c r="G59" s="162"/>
      <c r="H59" s="163"/>
      <c r="I59" s="162"/>
      <c r="J59" s="161"/>
    </row>
    <row r="60" spans="2:10" x14ac:dyDescent="0.2">
      <c r="B60" s="161"/>
      <c r="C60" s="95"/>
      <c r="D60" s="95"/>
      <c r="E60" s="95"/>
      <c r="F60" s="162"/>
      <c r="G60" s="162"/>
      <c r="H60" s="163"/>
      <c r="I60" s="162"/>
      <c r="J60" s="161"/>
    </row>
    <row r="61" spans="2:10" x14ac:dyDescent="0.2">
      <c r="B61" s="161"/>
      <c r="C61" s="95"/>
      <c r="D61" s="95"/>
      <c r="E61" s="95"/>
      <c r="F61" s="162"/>
      <c r="G61" s="162"/>
      <c r="H61" s="163"/>
      <c r="I61" s="162"/>
      <c r="J61" s="161"/>
    </row>
    <row r="62" spans="2:10" x14ac:dyDescent="0.2">
      <c r="B62" s="161"/>
      <c r="C62" s="95"/>
      <c r="D62" s="95"/>
      <c r="E62" s="95"/>
      <c r="F62" s="162"/>
      <c r="G62" s="162"/>
      <c r="H62" s="163"/>
      <c r="I62" s="162"/>
      <c r="J62" s="161"/>
    </row>
    <row r="63" spans="2:10" x14ac:dyDescent="0.2">
      <c r="B63" s="128"/>
      <c r="C63" s="128"/>
      <c r="D63" s="95"/>
      <c r="E63" s="95"/>
      <c r="F63" s="161"/>
      <c r="G63" s="161"/>
      <c r="H63" s="161"/>
      <c r="I63" s="161"/>
      <c r="J63" s="161"/>
    </row>
    <row r="141" spans="7:10" x14ac:dyDescent="0.2">
      <c r="G141" s="113"/>
    </row>
    <row r="142" spans="7:10" x14ac:dyDescent="0.2">
      <c r="G142" s="113"/>
      <c r="J142" s="113"/>
    </row>
  </sheetData>
  <sheetProtection algorithmName="SHA-512" hashValue="KR/oLGXdCblnet79s6SepG3Lt8vRDt95t3y/ZlG+kc1Pxmc7TZm9yApSn0QllEMjYMU6zblxLKVE2FN9Bkjvmg==" saltValue="h0uQnlXDlnt7Lg1QEufe4Q==" spinCount="100000" sheet="1" objects="1" scenarios="1"/>
  <mergeCells count="12">
    <mergeCell ref="B28:C28"/>
    <mergeCell ref="B29:C29"/>
    <mergeCell ref="B30:C30"/>
    <mergeCell ref="B35:C35"/>
    <mergeCell ref="B11:C11"/>
    <mergeCell ref="B16:C16"/>
    <mergeCell ref="B17:C17"/>
    <mergeCell ref="B19:C19"/>
    <mergeCell ref="B20:C20"/>
    <mergeCell ref="B23:C23"/>
    <mergeCell ref="B24:C24"/>
    <mergeCell ref="B25:C25"/>
  </mergeCells>
  <phoneticPr fontId="38" type="noConversion"/>
  <hyperlinks>
    <hyperlink ref="B7" location="Personeelsinzet!A5" display="volgende" xr:uid="{E4D45CF1-BC4C-40CA-85F4-60D56FB07A92}"/>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WB!$M$4:$M$11</xm:f>
          </x14:formula1>
          <xm:sqref>D18:W18</xm:sqref>
        </x14:dataValidation>
        <x14:dataValidation type="list" allowBlank="1" showInputMessage="1" showErrorMessage="1" xr:uid="{00000000-0002-0000-0200-000001000000}">
          <x14:formula1>
            <xm:f>WB!$Q$4:$Q$6</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dimension ref="A2:V99"/>
  <sheetViews>
    <sheetView showGridLines="0" topLeftCell="A4" zoomScaleNormal="100" workbookViewId="0">
      <selection activeCell="B12" sqref="B12:G12"/>
    </sheetView>
  </sheetViews>
  <sheetFormatPr defaultColWidth="8.5703125" defaultRowHeight="12.75" x14ac:dyDescent="0.2"/>
  <cols>
    <col min="1" max="1" width="14" style="95" customWidth="1"/>
    <col min="2" max="2" width="33.140625" style="95" customWidth="1"/>
    <col min="3" max="12" width="21.42578125" style="95" customWidth="1"/>
    <col min="13" max="16" width="21.42578125" style="165" customWidth="1"/>
    <col min="17" max="22" width="21.42578125" style="95" customWidth="1"/>
    <col min="23" max="16384" width="8.5703125" style="95"/>
  </cols>
  <sheetData>
    <row r="2" spans="2:22" x14ac:dyDescent="0.2">
      <c r="B2" s="105" t="s">
        <v>4</v>
      </c>
    </row>
    <row r="3" spans="2:22" x14ac:dyDescent="0.2">
      <c r="B3" s="269" t="s">
        <v>99</v>
      </c>
      <c r="C3" s="269"/>
      <c r="D3" s="269"/>
      <c r="E3" s="269"/>
      <c r="F3" s="269"/>
      <c r="G3" s="269"/>
    </row>
    <row r="4" spans="2:22" x14ac:dyDescent="0.2">
      <c r="B4" s="269" t="s">
        <v>100</v>
      </c>
      <c r="C4" s="269"/>
      <c r="D4" s="269"/>
      <c r="E4" s="269"/>
      <c r="F4" s="269"/>
      <c r="G4" s="269"/>
    </row>
    <row r="5" spans="2:22" x14ac:dyDescent="0.2">
      <c r="B5" s="269" t="s">
        <v>101</v>
      </c>
      <c r="C5" s="269"/>
      <c r="D5" s="269"/>
      <c r="E5" s="269"/>
      <c r="F5" s="269"/>
      <c r="G5" s="269"/>
    </row>
    <row r="6" spans="2:22" x14ac:dyDescent="0.2">
      <c r="B6" s="269" t="s">
        <v>102</v>
      </c>
      <c r="C6" s="269"/>
      <c r="D6" s="269"/>
      <c r="E6" s="269"/>
      <c r="F6" s="269"/>
      <c r="G6" s="269"/>
    </row>
    <row r="7" spans="2:22" x14ac:dyDescent="0.2">
      <c r="B7" s="269" t="s">
        <v>103</v>
      </c>
      <c r="C7" s="269"/>
      <c r="D7" s="269"/>
      <c r="E7" s="269"/>
      <c r="F7" s="269"/>
      <c r="G7" s="269"/>
    </row>
    <row r="8" spans="2:22" x14ac:dyDescent="0.2">
      <c r="B8" s="269" t="s">
        <v>104</v>
      </c>
      <c r="C8" s="269"/>
      <c r="D8" s="269"/>
      <c r="E8" s="269"/>
      <c r="F8" s="269"/>
      <c r="G8" s="269"/>
    </row>
    <row r="9" spans="2:22" ht="56.1" customHeight="1" x14ac:dyDescent="0.2">
      <c r="B9" s="269" t="s">
        <v>105</v>
      </c>
      <c r="C9" s="269"/>
      <c r="D9" s="269"/>
      <c r="E9" s="269"/>
      <c r="F9" s="269"/>
      <c r="G9" s="269"/>
    </row>
    <row r="10" spans="2:22" ht="27.6" customHeight="1" x14ac:dyDescent="0.2">
      <c r="B10" s="268" t="s">
        <v>106</v>
      </c>
      <c r="C10" s="268"/>
      <c r="D10" s="268"/>
      <c r="E10" s="268"/>
      <c r="F10" s="268"/>
      <c r="G10" s="268"/>
    </row>
    <row r="11" spans="2:22" ht="28.35" customHeight="1" x14ac:dyDescent="0.2">
      <c r="B11" s="269" t="s">
        <v>107</v>
      </c>
      <c r="C11" s="269"/>
      <c r="D11" s="269"/>
      <c r="E11" s="269"/>
      <c r="F11" s="269"/>
      <c r="G11" s="269"/>
      <c r="H11" s="216" t="s">
        <v>108</v>
      </c>
    </row>
    <row r="12" spans="2:22" ht="27.6" customHeight="1" x14ac:dyDescent="0.2">
      <c r="B12" s="269" t="s">
        <v>109</v>
      </c>
      <c r="C12" s="269"/>
      <c r="D12" s="269"/>
      <c r="E12" s="269"/>
      <c r="F12" s="269"/>
      <c r="G12" s="269"/>
    </row>
    <row r="13" spans="2:22" x14ac:dyDescent="0.2">
      <c r="B13" s="269" t="s">
        <v>110</v>
      </c>
      <c r="C13" s="269"/>
      <c r="D13" s="269"/>
      <c r="E13" s="269"/>
      <c r="F13" s="269"/>
      <c r="G13" s="269"/>
    </row>
    <row r="14" spans="2:22" ht="27" customHeight="1" x14ac:dyDescent="0.2">
      <c r="B14" s="229" t="s">
        <v>111</v>
      </c>
    </row>
    <row r="15" spans="2:22" ht="15.75" x14ac:dyDescent="0.25">
      <c r="B15" s="166" t="s">
        <v>112</v>
      </c>
    </row>
    <row r="16" spans="2:22" x14ac:dyDescent="0.2">
      <c r="B16" s="152" t="s">
        <v>113</v>
      </c>
      <c r="C16" s="153" t="str">
        <f>IF(Personeelskosten!D28=0,Personeelskosten!D14,Personeelskosten!D16)</f>
        <v>medewerker 1</v>
      </c>
      <c r="D16" s="153" t="str">
        <f>IF(Personeelskosten!E28=0,Personeelskosten!E14,Personeelskosten!E16)</f>
        <v>medewerker 2</v>
      </c>
      <c r="E16" s="153" t="str">
        <f>IF(Personeelskosten!F28=0,Personeelskosten!F14,Personeelskosten!F16)</f>
        <v>medewerker 3</v>
      </c>
      <c r="F16" s="153" t="str">
        <f>IF(Personeelskosten!G28=0,Personeelskosten!G14,Personeelskosten!G16)</f>
        <v>medewerker 4</v>
      </c>
      <c r="G16" s="153" t="str">
        <f>IF(Personeelskosten!H28=0,Personeelskosten!H14,Personeelskosten!H16)</f>
        <v>medewerker 5</v>
      </c>
      <c r="H16" s="153" t="str">
        <f>IF(Personeelskosten!I28=0,Personeelskosten!I14,Personeelskosten!I16)</f>
        <v>medewerker 6</v>
      </c>
      <c r="I16" s="153" t="str">
        <f>IF(Personeelskosten!J28=0,Personeelskosten!J14,Personeelskosten!J16)</f>
        <v>medewerker 7</v>
      </c>
      <c r="J16" s="153" t="str">
        <f>IF(Personeelskosten!K28=0,Personeelskosten!K14,Personeelskosten!K16)</f>
        <v>medewerker 8</v>
      </c>
      <c r="K16" s="153" t="str">
        <f>IF(Personeelskosten!L28=0,Personeelskosten!L14,Personeelskosten!L16)</f>
        <v>medewerker 9</v>
      </c>
      <c r="L16" s="153" t="str">
        <f>IF(Personeelskosten!M28=0,Personeelskosten!M14,Personeelskosten!M16)</f>
        <v>medewerker 10</v>
      </c>
      <c r="M16" s="153" t="str">
        <f>IF(Personeelskosten!N28=0,Personeelskosten!N14,Personeelskosten!N16)</f>
        <v>medewerker 11</v>
      </c>
      <c r="N16" s="153" t="str">
        <f>IF(Personeelskosten!O28=0,Personeelskosten!O14,Personeelskosten!O16)</f>
        <v>medewerker 12</v>
      </c>
      <c r="O16" s="153" t="str">
        <f>IF(Personeelskosten!P28=0,Personeelskosten!P14,Personeelskosten!P16)</f>
        <v>medewerker 13</v>
      </c>
      <c r="P16" s="153" t="str">
        <f>IF(Personeelskosten!Q28=0,Personeelskosten!Q14,Personeelskosten!Q16)</f>
        <v>medewerker 14</v>
      </c>
      <c r="Q16" s="153" t="str">
        <f>IF(Personeelskosten!R28=0,Personeelskosten!R14,Personeelskosten!R16)</f>
        <v>medewerker 15</v>
      </c>
      <c r="R16" s="153" t="str">
        <f>IF(Personeelskosten!S28=0,Personeelskosten!S14,Personeelskosten!S16)</f>
        <v>medewerker 16</v>
      </c>
      <c r="S16" s="153" t="str">
        <f>IF(Personeelskosten!T28=0,Personeelskosten!T14,Personeelskosten!T16)</f>
        <v>medewerker 17</v>
      </c>
      <c r="T16" s="153" t="str">
        <f>IF(Personeelskosten!U28=0,Personeelskosten!U14,Personeelskosten!U16)</f>
        <v>medewerker 18</v>
      </c>
      <c r="U16" s="153" t="str">
        <f>IF(Personeelskosten!V28=0,Personeelskosten!V14,Personeelskosten!V16)</f>
        <v>medewerker 19</v>
      </c>
      <c r="V16" s="153" t="str">
        <f>IF(Personeelskosten!W28=0,Personeelskosten!W14,Personeelskosten!W16)</f>
        <v>medewerker 20</v>
      </c>
    </row>
    <row r="17" spans="1:22" x14ac:dyDescent="0.2">
      <c r="B17" s="151" t="s">
        <v>89</v>
      </c>
      <c r="C17" s="156" t="str">
        <f>IF(LEFT(C16,10)="medewerker","",Personeelskosten!D18)</f>
        <v/>
      </c>
      <c r="D17" s="156" t="str">
        <f>IF(LEFT(D16,10)="medewerker","",Personeelskosten!E18)</f>
        <v/>
      </c>
      <c r="E17" s="156" t="str">
        <f>IF(LEFT(E16,10)="medewerker","",Personeelskosten!F18)</f>
        <v/>
      </c>
      <c r="F17" s="156" t="str">
        <f>IF(LEFT(F16,10)="medewerker","",Personeelskosten!G18)</f>
        <v/>
      </c>
      <c r="G17" s="156" t="str">
        <f>IF(LEFT(G16,10)="medewerker","",Personeelskosten!H18)</f>
        <v/>
      </c>
      <c r="H17" s="156" t="str">
        <f>IF(LEFT(H16,10)="medewerker","",Personeelskosten!I18)</f>
        <v/>
      </c>
      <c r="I17" s="156" t="str">
        <f>IF(LEFT(I16,10)="medewerker","",Personeelskosten!J18)</f>
        <v/>
      </c>
      <c r="J17" s="156" t="str">
        <f>IF(LEFT(J16,10)="medewerker","",Personeelskosten!K18)</f>
        <v/>
      </c>
      <c r="K17" s="156" t="str">
        <f>IF(LEFT(K16,10)="medewerker","",Personeelskosten!L18)</f>
        <v/>
      </c>
      <c r="L17" s="156" t="str">
        <f>IF(LEFT(L16,10)="medewerker","",Personeelskosten!M18)</f>
        <v/>
      </c>
      <c r="M17" s="156" t="str">
        <f>IF(LEFT(M16,10)="medewerker","",Personeelskosten!N18)</f>
        <v/>
      </c>
      <c r="N17" s="156" t="str">
        <f>IF(LEFT(N16,10)="medewerker","",Personeelskosten!O18)</f>
        <v/>
      </c>
      <c r="O17" s="156" t="str">
        <f>IF(LEFT(O16,10)="medewerker","",Personeelskosten!P18)</f>
        <v/>
      </c>
      <c r="P17" s="156" t="str">
        <f>IF(LEFT(P16,10)="medewerker","",Personeelskosten!Q18)</f>
        <v/>
      </c>
      <c r="Q17" s="156" t="str">
        <f>IF(LEFT(Q16,10)="medewerker","",Personeelskosten!R18)</f>
        <v/>
      </c>
      <c r="R17" s="156" t="str">
        <f>IF(LEFT(R16,10)="medewerker","",Personeelskosten!S18)</f>
        <v/>
      </c>
      <c r="S17" s="156" t="str">
        <f>IF(LEFT(S16,10)="medewerker","",Personeelskosten!T18)</f>
        <v/>
      </c>
      <c r="T17" s="156" t="str">
        <f>IF(LEFT(T16,10)="medewerker","",Personeelskosten!U18)</f>
        <v/>
      </c>
      <c r="U17" s="156" t="str">
        <f>IF(LEFT(U16,10)="medewerker","",Personeelskosten!V18)</f>
        <v/>
      </c>
      <c r="V17" s="156" t="str">
        <f>IF(LEFT(V16,10)="medewerker","",Personeelskosten!W18)</f>
        <v/>
      </c>
    </row>
    <row r="18" spans="1:22" x14ac:dyDescent="0.2">
      <c r="B18" s="151" t="s">
        <v>88</v>
      </c>
      <c r="C18" s="156" t="str">
        <f>IF(LEFT(C16,10)="medewerker","",Personeelskosten!D17)</f>
        <v/>
      </c>
      <c r="D18" s="156" t="str">
        <f>IF(LEFT(D16,10)="medewerker","",Personeelskosten!E17)</f>
        <v/>
      </c>
      <c r="E18" s="156" t="str">
        <f>IF(LEFT(E16,10)="medewerker","",Personeelskosten!F17)</f>
        <v/>
      </c>
      <c r="F18" s="156" t="str">
        <f>IF(LEFT(F16,10)="medewerker","",Personeelskosten!G17)</f>
        <v/>
      </c>
      <c r="G18" s="156" t="str">
        <f>IF(LEFT(G16,10)="medewerker","",Personeelskosten!H17)</f>
        <v/>
      </c>
      <c r="H18" s="156" t="str">
        <f>IF(LEFT(H16,10)="medewerker","",Personeelskosten!I17)</f>
        <v/>
      </c>
      <c r="I18" s="156" t="str">
        <f>IF(LEFT(I16,10)="medewerker","",Personeelskosten!J17)</f>
        <v/>
      </c>
      <c r="J18" s="156" t="str">
        <f>IF(LEFT(J16,10)="medewerker","",Personeelskosten!K17)</f>
        <v/>
      </c>
      <c r="K18" s="156" t="str">
        <f>IF(LEFT(K16,10)="medewerker","",Personeelskosten!L17)</f>
        <v/>
      </c>
      <c r="L18" s="156" t="str">
        <f>IF(LEFT(L16,10)="medewerker","",Personeelskosten!M17)</f>
        <v/>
      </c>
      <c r="M18" s="156" t="str">
        <f>IF(LEFT(M16,10)="medewerker","",Personeelskosten!N17)</f>
        <v/>
      </c>
      <c r="N18" s="156" t="str">
        <f>IF(LEFT(N16,10)="medewerker","",Personeelskosten!O17)</f>
        <v/>
      </c>
      <c r="O18" s="156" t="str">
        <f>IF(LEFT(O16,10)="medewerker","",Personeelskosten!P17)</f>
        <v/>
      </c>
      <c r="P18" s="156" t="str">
        <f>IF(LEFT(P16,10)="medewerker","",Personeelskosten!Q17)</f>
        <v/>
      </c>
      <c r="Q18" s="156" t="str">
        <f>IF(LEFT(Q16,10)="medewerker","",Personeelskosten!R17)</f>
        <v/>
      </c>
      <c r="R18" s="156" t="str">
        <f>IF(LEFT(R16,10)="medewerker","",Personeelskosten!S17)</f>
        <v/>
      </c>
      <c r="S18" s="156" t="str">
        <f>IF(LEFT(S16,10)="medewerker","",Personeelskosten!T17)</f>
        <v/>
      </c>
      <c r="T18" s="156" t="str">
        <f>IF(LEFT(T16,10)="medewerker","",Personeelskosten!U17)</f>
        <v/>
      </c>
      <c r="U18" s="156" t="str">
        <f>IF(LEFT(U16,10)="medewerker","",Personeelskosten!V17)</f>
        <v/>
      </c>
      <c r="V18" s="156" t="str">
        <f>IF(LEFT(V16,10)="medewerker","",Personeelskosten!W17)</f>
        <v/>
      </c>
    </row>
    <row r="19" spans="1:22" ht="30.6" customHeight="1" x14ac:dyDescent="0.2">
      <c r="B19" s="151" t="s">
        <v>114</v>
      </c>
      <c r="C19" s="156" t="str">
        <f>IF(LEFT(C16,10)="medewerker","",IF(Personeelskosten!D20&gt;0.99,1,Personeelskosten!D20))</f>
        <v/>
      </c>
      <c r="D19" s="156" t="str">
        <f>IF(LEFT(D16,10)="medewerker","",IF(Personeelskosten!E20&gt;0.99,1,Personeelskosten!E20))</f>
        <v/>
      </c>
      <c r="E19" s="156" t="str">
        <f>IF(LEFT(E16,10)="medewerker","",IF(Personeelskosten!F20&gt;0.99,1,Personeelskosten!F20))</f>
        <v/>
      </c>
      <c r="F19" s="156" t="str">
        <f>IF(LEFT(F16,10)="medewerker","",IF(Personeelskosten!G20&gt;0.99,1,Personeelskosten!G20))</f>
        <v/>
      </c>
      <c r="G19" s="156" t="str">
        <f>IF(LEFT(G16,10)="medewerker","",IF(Personeelskosten!H20&gt;0.99,1,Personeelskosten!H20))</f>
        <v/>
      </c>
      <c r="H19" s="156" t="str">
        <f>IF(LEFT(H16,10)="medewerker","",IF(Personeelskosten!I20&gt;0.99,1,Personeelskosten!I20))</f>
        <v/>
      </c>
      <c r="I19" s="156" t="str">
        <f>IF(LEFT(I16,10)="medewerker","",IF(Personeelskosten!J20&gt;0.99,1,Personeelskosten!J20))</f>
        <v/>
      </c>
      <c r="J19" s="156" t="str">
        <f>IF(LEFT(J16,10)="medewerker","",IF(Personeelskosten!K20&gt;0.99,1,Personeelskosten!K20))</f>
        <v/>
      </c>
      <c r="K19" s="156" t="str">
        <f>IF(LEFT(K16,10)="medewerker","",IF(Personeelskosten!L20&gt;0.99,1,Personeelskosten!L20))</f>
        <v/>
      </c>
      <c r="L19" s="156" t="str">
        <f>IF(LEFT(L16,10)="medewerker","",IF(Personeelskosten!M20&gt;0.99,1,Personeelskosten!M20))</f>
        <v/>
      </c>
      <c r="M19" s="156" t="str">
        <f>IF(LEFT(M16,10)="medewerker","",IF(Personeelskosten!N20&gt;0.99,1,Personeelskosten!N20))</f>
        <v/>
      </c>
      <c r="N19" s="156" t="str">
        <f>IF(LEFT(N16,10)="medewerker","",IF(Personeelskosten!O20&gt;0.99,1,Personeelskosten!O20))</f>
        <v/>
      </c>
      <c r="O19" s="156" t="str">
        <f>IF(LEFT(O16,10)="medewerker","",IF(Personeelskosten!P20&gt;0.99,1,Personeelskosten!P20))</f>
        <v/>
      </c>
      <c r="P19" s="156" t="str">
        <f>IF(LEFT(P16,10)="medewerker","",IF(Personeelskosten!Q20&gt;0.99,1,Personeelskosten!Q20))</f>
        <v/>
      </c>
      <c r="Q19" s="156" t="str">
        <f>IF(LEFT(Q16,10)="medewerker","",IF(Personeelskosten!R20&gt;0.99,1,Personeelskosten!R20))</f>
        <v/>
      </c>
      <c r="R19" s="156" t="str">
        <f>IF(LEFT(R16,10)="medewerker","",IF(Personeelskosten!S20&gt;0.99,1,Personeelskosten!S20))</f>
        <v/>
      </c>
      <c r="S19" s="156" t="str">
        <f>IF(LEFT(S16,10)="medewerker","",IF(Personeelskosten!T20&gt;0.99,1,Personeelskosten!T20))</f>
        <v/>
      </c>
      <c r="T19" s="156" t="str">
        <f>IF(LEFT(T16,10)="medewerker","",IF(Personeelskosten!U20&gt;0.99,1,Personeelskosten!U20))</f>
        <v/>
      </c>
      <c r="U19" s="156" t="str">
        <f>IF(LEFT(U16,10)="medewerker","",IF(Personeelskosten!V20&gt;0.99,1,Personeelskosten!V20))</f>
        <v/>
      </c>
      <c r="V19" s="156" t="str">
        <f>IF(LEFT(V16,10)="medewerker","",IF(Personeelskosten!W20&gt;0.99,1,Personeelskosten!W20))</f>
        <v/>
      </c>
    </row>
    <row r="20" spans="1:22" ht="56.1" customHeight="1" x14ac:dyDescent="0.2">
      <c r="A20" s="215" t="s">
        <v>115</v>
      </c>
      <c r="B20" s="215" t="s">
        <v>116</v>
      </c>
      <c r="C20" s="167" t="str">
        <f>IF(OR(C19=0,C19=""),"",IF(SUM(WB!C62:C96)/(WB!$B$52*C19)=1,"Volledige tijdsbezetting toegekend",IF(SUM(WB!C62:C96)/(WB!$B$52*C19)&gt;1,CONCATENATE("max. aantal uren over de ganse projectperiode overschreden met: ",SUM(WB!C62:C96)-(WB!$B$52*C19)," uren"),CONCATENATE("Nog max. ",(WB!$B$52*C19)-SUM(WB!C62:C96)," uren toe te kennen"))))</f>
        <v/>
      </c>
      <c r="D20" s="167" t="str">
        <f>IF(OR(D19=0,D19=""),"",IF(SUM(WB!D62:D96)/(WB!$B$52*D19)=1,"Volledige tijdsbezetting toegekend",IF(SUM(WB!D62:D96)/(WB!$B$52*D19)&gt;1,CONCATENATE("max. aantal uren over de ganse projectperiode overschreden met: ",SUM(WB!D62:D96)-(WB!$B$52*D19)," uren"),CONCATENATE("Nog max. ",(WB!$B$52*D19)-SUM(WB!D62:D96)," uren toe te kennen"))))</f>
        <v/>
      </c>
      <c r="E20" s="167" t="str">
        <f>IF(OR(E19=0,E19=""),"",IF(SUM(WB!E62:E96)/(WB!$B$52*E19)=1,"Volledige tijdsbezetting toegekend",IF(SUM(WB!E62:E96)/(WB!$B$52*E19)&gt;1,CONCATENATE("max. aantal uren over de ganse projectperiode overschreden met: ",SUM(WB!E62:E96)-(WB!$B$52*E19)," uren"),CONCATENATE("Nog max. ",(WB!$B$52*E19)-SUM(WB!E62:E96)," uren toe te kennen"))))</f>
        <v/>
      </c>
      <c r="F20" s="167" t="str">
        <f>IF(OR(F19=0,F19=""),"",IF(SUM(WB!F62:F96)/(WB!$B$52*F19)=1,"Volledige tijdsbezetting toegekend",IF(SUM(WB!F62:F96)/(WB!$B$52*F19)&gt;1,CONCATENATE("max. aantal uren over de ganse projectperiode overschreden met: ",SUM(WB!F62:F96)-(WB!$B$52*F19)," uren"),CONCATENATE("Nog max. ",(WB!$B$52*F19)-SUM(WB!F62:F96)," uren toe te kennen"))))</f>
        <v/>
      </c>
      <c r="G20" s="167" t="str">
        <f>IF(OR(G19=0,G19=""),"",IF(SUM(WB!G62:G96)/(WB!$B$52*G19)=1,"Volledige tijdsbezetting toegekend",IF(SUM(WB!G62:G96)/(WB!$B$52*G19)&gt;1,CONCATENATE("max. aantal uren over de ganse projectperiode overschreden met: ",SUM(WB!G62:G96)-(WB!$B$52*G19)," uren"),CONCATENATE("Nog max. ",(WB!$B$52*G19)-SUM(WB!G62:G96)," uren toe te kennen"))))</f>
        <v/>
      </c>
      <c r="H20" s="167" t="str">
        <f>IF(OR(H19=0,H19=""),"",IF(SUM(WB!H62:H96)/(WB!$B$52*H19)=1,"Volledige tijdsbezetting toegekend",IF(SUM(WB!H62:H96)/(WB!$B$52*H19)&gt;1,CONCATENATE("max. aantal uren over de ganse projectperiode overschreden met: ",SUM(WB!H62:H96)-(WB!$B$52*H19)," uren"),CONCATENATE("Nog max. ",(WB!$B$52*H19)-SUM(WB!H62:H96)," uren toe te kennen"))))</f>
        <v/>
      </c>
      <c r="I20" s="167" t="str">
        <f>IF(OR(I19=0,I19=""),"",IF(SUM(WB!I62:I96)/(WB!$B$52*I19)=1,"Volledige tijdsbezetting toegekend",IF(SUM(WB!I62:I96)/(WB!$B$52*I19)&gt;1,CONCATENATE("max. aantal uren over de ganse projectperiode overschreden met: ",SUM(WB!I62:I96)-(WB!$B$52*I19)," uren"),CONCATENATE("Nog max. ",(WB!$B$52*I19)-SUM(WB!I62:I96)," uren toe te kennen"))))</f>
        <v/>
      </c>
      <c r="J20" s="167" t="str">
        <f>IF(OR(J19=0,J19=""),"",IF(SUM(WB!J62:J96)/(WB!$B$52*J19)=1,"Volledige tijdsbezetting toegekend",IF(SUM(WB!J62:J96)/(WB!$B$52*J19)&gt;1,CONCATENATE("max. aantal uren over de ganse projectperiode overschreden met: ",SUM(WB!J62:J96)-(WB!$B$52*J19)," uren"),CONCATENATE("Nog max. ",(WB!$B$52*J19)-SUM(WB!J62:J96)," uren toe te kennen"))))</f>
        <v/>
      </c>
      <c r="K20" s="167" t="str">
        <f>IF(OR(K19=0,K19=""),"",IF(SUM(WB!K62:K96)/(WB!$B$52*K19)=1,"Volledige tijdsbezetting toegekend",IF(SUM(WB!K62:K96)/(WB!$B$52*K19)&gt;1,CONCATENATE("max. aantal uren over de ganse projectperiode overschreden met: ",SUM(WB!K62:K96)-(WB!$B$52*K19)," uren"),CONCATENATE("Nog max. ",(WB!$B$52*K19)-SUM(WB!K62:K96)," uren toe te kennen"))))</f>
        <v/>
      </c>
      <c r="L20" s="167" t="str">
        <f>IF(OR(L19=0,L19=""),"",IF(SUM(WB!L62:L96)/(WB!$B$52*L19)=1,"Volledige tijdsbezetting toegekend",IF(SUM(WB!L62:L96)/(WB!$B$52*L19)&gt;1,CONCATENATE("max. aantal uren over de ganse projectperiode overschreden met: ",SUM(WB!L62:L96)-(WB!$B$52*L19)," uren"),CONCATENATE("Nog max. ",(WB!$B$52*L19)-SUM(WB!L62:L96)," uren toe te kennen"))))</f>
        <v/>
      </c>
      <c r="M20" s="167" t="str">
        <f>IF(OR(M19=0,M19=""),"",IF(SUM(WB!M62:M96)/(WB!$B$52*M19)=1,"Volledige tijdsbezetting toegekend",IF(SUM(WB!M62:M96)/(WB!$B$52*M19)&gt;1,CONCATENATE("max. aantal uren over de ganse projectperiode overschreden met: ",SUM(WB!M62:M96)-(WB!$B$52*M19)," uren"),CONCATENATE("Nog max. ",(WB!$B$52*M19)-SUM(WB!M62:M96)," uren toe te kennen"))))</f>
        <v/>
      </c>
      <c r="N20" s="167" t="str">
        <f>IF(OR(N19=0,N19=""),"",IF(SUM(WB!N62:N96)/(WB!$B$52*N19)=1,"Volledige tijdsbezetting toegekend",IF(SUM(WB!N62:N96)/(WB!$B$52*N19)&gt;1,CONCATENATE("max. aantal uren over de ganse projectperiode overschreden met: ",SUM(WB!N62:N96)-(WB!$B$52*N19)," uren"),CONCATENATE("Nog max. ",(WB!$B$52*N19)-SUM(WB!N62:N96)," uren toe te kennen"))))</f>
        <v/>
      </c>
      <c r="O20" s="167" t="str">
        <f>IF(OR(O19=0,O19=""),"",IF(SUM(WB!O62:O96)/(WB!$B$52*O19)=1,"Volledige tijdsbezetting toegekend",IF(SUM(WB!O62:O96)/(WB!$B$52*O19)&gt;1,CONCATENATE("max. aantal uren over de ganse projectperiode overschreden met: ",SUM(WB!O62:O96)-(WB!$B$52*O19)," uren"),CONCATENATE("Nog max. ",(WB!$B$52*O19)-SUM(WB!O62:O96)," uren toe te kennen"))))</f>
        <v/>
      </c>
      <c r="P20" s="167" t="str">
        <f>IF(OR(P19=0,P19=""),"",IF(SUM(WB!P62:P96)/(WB!$B$52*P19)=1,"Volledige tijdsbezetting toegekend",IF(SUM(WB!P62:P96)/(WB!$B$52*P19)&gt;1,CONCATENATE("max. aantal uren over de ganse projectperiode overschreden met: ",SUM(WB!P62:P96)-(WB!$B$52*P19)," uren"),CONCATENATE("Nog max. ",(WB!$B$52*P19)-SUM(WB!P62:P96)," uren toe te kennen"))))</f>
        <v/>
      </c>
      <c r="Q20" s="167" t="str">
        <f>IF(OR(Q19=0,Q19=""),"",IF(SUM(WB!Q62:Q96)/(WB!$B$52*Q19)=1,"Volledige tijdsbezetting toegekend",IF(SUM(WB!Q62:Q96)/(WB!$B$52*Q19)&gt;1,CONCATENATE("max. aantal uren over de ganse projectperiode overschreden met: ",SUM(WB!Q62:Q96)-(WB!$B$52*Q19)," uren"),CONCATENATE("Nog max. ",(WB!$B$52*Q19)-SUM(WB!Q62:Q96)," uren toe te kennen"))))</f>
        <v/>
      </c>
      <c r="R20" s="167" t="str">
        <f>IF(OR(R19=0,R19=""),"",IF(SUM(WB!R62:R96)/(WB!$B$52*R19)=1,"Volledige tijdsbezetting toegekend",IF(SUM(WB!R62:R96)/(WB!$B$52*R19)&gt;1,CONCATENATE("max. aantal uren over de ganse projectperiode overschreden met: ",SUM(WB!R62:R96)-(WB!$B$52*R19)," uren"),CONCATENATE("Nog max. ",(WB!$B$52*R19)-SUM(WB!R62:R96)," uren toe te kennen"))))</f>
        <v/>
      </c>
      <c r="S20" s="167" t="str">
        <f>IF(OR(S19=0,S19=""),"",IF(SUM(WB!S62:S96)/(WB!$B$52*S19)=1,"Volledige tijdsbezetting toegekend",IF(SUM(WB!S62:S96)/(WB!$B$52*S19)&gt;1,CONCATENATE("max. aantal uren over de ganse projectperiode overschreden met: ",SUM(WB!S62:S96)-(WB!$B$52*S19)," uren"),CONCATENATE("Nog max. ",(WB!$B$52*S19)-SUM(WB!S62:S96)," uren toe te kennen"))))</f>
        <v/>
      </c>
      <c r="T20" s="167" t="str">
        <f>IF(OR(T19=0,T19=""),"",IF(SUM(WB!T62:T96)/(WB!$B$52*T19)=1,"Volledige tijdsbezetting toegekend",IF(SUM(WB!T62:T96)/(WB!$B$52*T19)&gt;1,CONCATENATE("max. aantal uren over de ganse projectperiode overschreden met: ",SUM(WB!T62:T96)-(WB!$B$52*T19)," uren"),CONCATENATE("Nog max. ",(WB!$B$52*T19)-SUM(WB!T62:T96)," uren toe te kennen"))))</f>
        <v/>
      </c>
      <c r="U20" s="167" t="str">
        <f>IF(OR(U19=0,U19=""),"",IF(SUM(WB!U62:U96)/(WB!$B$52*U19)=1,"Volledige tijdsbezetting toegekend",IF(SUM(WB!U62:U96)/(WB!$B$52*U19)&gt;1,CONCATENATE("max. aantal uren over de ganse projectperiode overschreden met: ",SUM(WB!U62:U96)-(WB!$B$52*U19)," uren"),CONCATENATE("Nog max. ",(WB!$B$52*U19)-SUM(WB!U62:U96)," uren toe te kennen"))))</f>
        <v/>
      </c>
      <c r="V20" s="167" t="str">
        <f>IF(OR(V19=0,V19=""),"",IF(SUM(WB!V62:V96)/(WB!$B$52*V19)=1,"Volledige tijdsbezetting toegekend",IF(SUM(WB!V62:V96)/(WB!$B$52*V19)&gt;1,CONCATENATE("max. aantal uren over de ganse projectperiode overschreden met: ",SUM(WB!V62:V96)-(WB!$B$52*V19)," uren"),CONCATENATE("Nog max. ",(WB!$B$52*V19)-SUM(WB!V62:V96)," uren toe te kennen"))))</f>
        <v/>
      </c>
    </row>
    <row r="21" spans="1:22" x14ac:dyDescent="0.2">
      <c r="A21" s="270" t="str">
        <f>IF(COUNTIF(Projectomkadering!E14:E18,"ja")&gt;0,Projectomkadering!C14,"")</f>
        <v/>
      </c>
      <c r="B21" s="151" t="str">
        <f>IF(Projectomkadering!E14="ja",CONCATENATE("1-",Projectomkadering!F14),"")</f>
        <v/>
      </c>
      <c r="C21" s="199"/>
      <c r="D21" s="199"/>
      <c r="E21" s="199"/>
      <c r="F21" s="199">
        <v>10</v>
      </c>
      <c r="G21" s="199">
        <v>10</v>
      </c>
      <c r="H21" s="199">
        <v>10</v>
      </c>
      <c r="I21" s="199">
        <v>10</v>
      </c>
      <c r="J21" s="199">
        <v>10</v>
      </c>
      <c r="K21" s="199">
        <v>10</v>
      </c>
      <c r="L21" s="199">
        <v>10</v>
      </c>
      <c r="M21" s="199">
        <v>10</v>
      </c>
      <c r="N21" s="199">
        <v>10</v>
      </c>
      <c r="O21" s="199">
        <v>10</v>
      </c>
      <c r="P21" s="199">
        <v>10</v>
      </c>
      <c r="Q21" s="199">
        <v>10</v>
      </c>
      <c r="R21" s="199">
        <v>10</v>
      </c>
      <c r="S21" s="199">
        <v>10</v>
      </c>
      <c r="T21" s="199">
        <v>10</v>
      </c>
      <c r="U21" s="199">
        <v>10</v>
      </c>
      <c r="V21" s="199">
        <v>10</v>
      </c>
    </row>
    <row r="22" spans="1:22" x14ac:dyDescent="0.2">
      <c r="A22" s="270"/>
      <c r="B22" s="151" t="str">
        <f>IF(Projectomkadering!E15="ja",CONCATENATE("1-",Projectomkadering!F15),"")</f>
        <v/>
      </c>
      <c r="C22" s="199"/>
      <c r="D22" s="199"/>
      <c r="E22" s="199"/>
      <c r="F22" s="199">
        <v>5</v>
      </c>
      <c r="G22" s="199">
        <v>10</v>
      </c>
      <c r="H22" s="199">
        <v>10</v>
      </c>
      <c r="I22" s="199">
        <v>10</v>
      </c>
      <c r="J22" s="199">
        <v>10</v>
      </c>
      <c r="K22" s="199">
        <v>10</v>
      </c>
      <c r="L22" s="199">
        <v>10</v>
      </c>
      <c r="M22" s="199">
        <v>10</v>
      </c>
      <c r="N22" s="199">
        <v>10</v>
      </c>
      <c r="O22" s="199">
        <v>10</v>
      </c>
      <c r="P22" s="199">
        <v>10</v>
      </c>
      <c r="Q22" s="199">
        <v>10</v>
      </c>
      <c r="R22" s="199">
        <v>10</v>
      </c>
      <c r="S22" s="199">
        <v>10</v>
      </c>
      <c r="T22" s="199">
        <v>10</v>
      </c>
      <c r="U22" s="199">
        <v>10</v>
      </c>
      <c r="V22" s="199">
        <v>10</v>
      </c>
    </row>
    <row r="23" spans="1:22" x14ac:dyDescent="0.2">
      <c r="A23" s="270"/>
      <c r="B23" s="151" t="str">
        <f>IF(Projectomkadering!E16="ja",CONCATENATE("1-",Projectomkadering!F16),"")</f>
        <v/>
      </c>
      <c r="C23" s="199"/>
      <c r="D23" s="199">
        <v>5</v>
      </c>
      <c r="E23" s="199">
        <v>5</v>
      </c>
      <c r="F23" s="199">
        <v>10</v>
      </c>
      <c r="G23" s="199">
        <v>10</v>
      </c>
      <c r="H23" s="199">
        <v>10</v>
      </c>
      <c r="I23" s="199">
        <v>10</v>
      </c>
      <c r="J23" s="199">
        <v>10</v>
      </c>
      <c r="K23" s="199">
        <v>10</v>
      </c>
      <c r="L23" s="199">
        <v>10</v>
      </c>
      <c r="M23" s="199">
        <v>10</v>
      </c>
      <c r="N23" s="199">
        <v>10</v>
      </c>
      <c r="O23" s="199">
        <v>10</v>
      </c>
      <c r="P23" s="199">
        <v>10</v>
      </c>
      <c r="Q23" s="199">
        <v>10</v>
      </c>
      <c r="R23" s="199">
        <v>10</v>
      </c>
      <c r="S23" s="199">
        <v>10</v>
      </c>
      <c r="T23" s="199">
        <v>10</v>
      </c>
      <c r="U23" s="199">
        <v>10</v>
      </c>
      <c r="V23" s="199">
        <v>10</v>
      </c>
    </row>
    <row r="24" spans="1:22" x14ac:dyDescent="0.2">
      <c r="A24" s="270"/>
      <c r="B24" s="151" t="str">
        <f>IF(Projectomkadering!E17="ja",CONCATENATE("1-",Projectomkadering!F17),"")</f>
        <v/>
      </c>
      <c r="C24" s="199"/>
      <c r="D24" s="199"/>
      <c r="E24" s="199"/>
      <c r="F24" s="199"/>
      <c r="G24" s="199"/>
      <c r="H24" s="199"/>
      <c r="I24" s="199"/>
      <c r="J24" s="199"/>
      <c r="K24" s="199"/>
      <c r="L24" s="199"/>
      <c r="M24" s="199"/>
      <c r="N24" s="199"/>
      <c r="O24" s="199"/>
      <c r="P24" s="199"/>
      <c r="Q24" s="199"/>
      <c r="R24" s="199"/>
      <c r="S24" s="199"/>
      <c r="T24" s="199"/>
      <c r="U24" s="199"/>
      <c r="V24" s="199"/>
    </row>
    <row r="25" spans="1:22" x14ac:dyDescent="0.2">
      <c r="A25" s="270"/>
      <c r="B25" s="151" t="str">
        <f>IF(Projectomkadering!E18="ja",CONCATENATE("1-",Projectomkadering!F18),"")</f>
        <v/>
      </c>
      <c r="C25" s="199"/>
      <c r="D25" s="199"/>
      <c r="E25" s="199"/>
      <c r="F25" s="199"/>
      <c r="G25" s="199"/>
      <c r="H25" s="199"/>
      <c r="I25" s="199"/>
      <c r="J25" s="199"/>
      <c r="K25" s="199"/>
      <c r="L25" s="199"/>
      <c r="M25" s="199"/>
      <c r="N25" s="199"/>
      <c r="O25" s="199"/>
      <c r="P25" s="199"/>
      <c r="Q25" s="199"/>
      <c r="R25" s="199"/>
      <c r="S25" s="199"/>
      <c r="T25" s="199"/>
      <c r="U25" s="199"/>
      <c r="V25" s="199"/>
    </row>
    <row r="26" spans="1:22" x14ac:dyDescent="0.2">
      <c r="A26" s="270" t="str">
        <f>IF(COUNTIF(Projectomkadering!E19:E23,"ja")&gt;0,Projectomkadering!C19,"")</f>
        <v/>
      </c>
      <c r="B26" s="151" t="str">
        <f>IF(Projectomkadering!E19="ja",CONCATENATE("2-",Projectomkadering!F19),"")</f>
        <v/>
      </c>
      <c r="C26" s="199">
        <v>500</v>
      </c>
      <c r="D26" s="199"/>
      <c r="E26" s="199"/>
      <c r="F26" s="199">
        <v>200</v>
      </c>
      <c r="G26" s="199"/>
      <c r="H26" s="199"/>
      <c r="I26" s="199"/>
      <c r="J26" s="199"/>
      <c r="K26" s="199"/>
      <c r="L26" s="199"/>
      <c r="M26" s="199"/>
      <c r="N26" s="199"/>
      <c r="O26" s="199"/>
      <c r="P26" s="199"/>
      <c r="Q26" s="199"/>
      <c r="R26" s="199"/>
      <c r="S26" s="199"/>
      <c r="T26" s="199"/>
      <c r="U26" s="199"/>
      <c r="V26" s="199"/>
    </row>
    <row r="27" spans="1:22" x14ac:dyDescent="0.2">
      <c r="A27" s="270"/>
      <c r="B27" s="151" t="str">
        <f>IF(Projectomkadering!E20="ja",CONCATENATE("2-",Projectomkadering!F20),"")</f>
        <v/>
      </c>
      <c r="C27" s="199"/>
      <c r="D27" s="199"/>
      <c r="E27" s="199"/>
      <c r="F27" s="199"/>
      <c r="G27" s="199"/>
      <c r="H27" s="199"/>
      <c r="I27" s="199"/>
      <c r="J27" s="199"/>
      <c r="K27" s="199"/>
      <c r="L27" s="199"/>
      <c r="M27" s="199"/>
      <c r="N27" s="199"/>
      <c r="O27" s="199"/>
      <c r="P27" s="199"/>
      <c r="Q27" s="199"/>
      <c r="R27" s="199"/>
      <c r="S27" s="199"/>
      <c r="T27" s="199"/>
      <c r="U27" s="199"/>
      <c r="V27" s="199"/>
    </row>
    <row r="28" spans="1:22" x14ac:dyDescent="0.2">
      <c r="A28" s="270"/>
      <c r="B28" s="151" t="str">
        <f>IF(Projectomkadering!E21="ja",CONCATENATE("2-",Projectomkadering!F21),"")</f>
        <v/>
      </c>
      <c r="C28" s="199"/>
      <c r="D28" s="199"/>
      <c r="E28" s="199"/>
      <c r="F28" s="199"/>
      <c r="G28" s="199"/>
      <c r="H28" s="199"/>
      <c r="I28" s="199"/>
      <c r="J28" s="199"/>
      <c r="K28" s="199"/>
      <c r="L28" s="199"/>
      <c r="M28" s="199"/>
      <c r="N28" s="199"/>
      <c r="O28" s="199"/>
      <c r="P28" s="199"/>
      <c r="Q28" s="199"/>
      <c r="R28" s="199"/>
      <c r="S28" s="199"/>
      <c r="T28" s="199"/>
      <c r="U28" s="199"/>
      <c r="V28" s="199"/>
    </row>
    <row r="29" spans="1:22" x14ac:dyDescent="0.2">
      <c r="A29" s="270"/>
      <c r="B29" s="151" t="str">
        <f>IF(Projectomkadering!E22="ja",CONCATENATE("2-",Projectomkadering!F22),"")</f>
        <v/>
      </c>
      <c r="C29" s="199"/>
      <c r="D29" s="199"/>
      <c r="E29" s="199"/>
      <c r="F29" s="199"/>
      <c r="G29" s="199"/>
      <c r="H29" s="199"/>
      <c r="I29" s="199"/>
      <c r="J29" s="199"/>
      <c r="K29" s="199"/>
      <c r="L29" s="199"/>
      <c r="M29" s="199"/>
      <c r="N29" s="199"/>
      <c r="O29" s="199"/>
      <c r="P29" s="199"/>
      <c r="Q29" s="199"/>
      <c r="R29" s="199"/>
      <c r="S29" s="199"/>
      <c r="T29" s="199"/>
      <c r="U29" s="199"/>
      <c r="V29" s="199"/>
    </row>
    <row r="30" spans="1:22" x14ac:dyDescent="0.2">
      <c r="A30" s="270"/>
      <c r="B30" s="151" t="str">
        <f>IF(Projectomkadering!E23="ja",CONCATENATE("2-",Projectomkadering!F23),"")</f>
        <v/>
      </c>
      <c r="C30" s="199"/>
      <c r="D30" s="199"/>
      <c r="E30" s="199"/>
      <c r="F30" s="199"/>
      <c r="G30" s="199"/>
      <c r="H30" s="199"/>
      <c r="I30" s="199"/>
      <c r="J30" s="199"/>
      <c r="K30" s="199"/>
      <c r="L30" s="199"/>
      <c r="M30" s="199"/>
      <c r="N30" s="199"/>
      <c r="O30" s="199"/>
      <c r="P30" s="199"/>
      <c r="Q30" s="199"/>
      <c r="R30" s="199"/>
      <c r="S30" s="199"/>
      <c r="T30" s="199"/>
      <c r="U30" s="199"/>
      <c r="V30" s="199"/>
    </row>
    <row r="31" spans="1:22" x14ac:dyDescent="0.2">
      <c r="A31" s="270" t="str">
        <f>IF(COUNTIF(Projectomkadering!E24:E28,"ja")&gt;0,Projectomkadering!C24,"")</f>
        <v/>
      </c>
      <c r="B31" s="151" t="str">
        <f>IF(Projectomkadering!E24="ja",CONCATENATE("3-",Projectomkadering!F24),"")</f>
        <v/>
      </c>
      <c r="C31" s="199"/>
      <c r="D31" s="199"/>
      <c r="E31" s="199"/>
      <c r="F31" s="199"/>
      <c r="G31" s="199"/>
      <c r="H31" s="199"/>
      <c r="I31" s="199"/>
      <c r="J31" s="199"/>
      <c r="K31" s="199"/>
      <c r="L31" s="199"/>
      <c r="M31" s="199"/>
      <c r="N31" s="199"/>
      <c r="O31" s="199"/>
      <c r="P31" s="199"/>
      <c r="Q31" s="199"/>
      <c r="R31" s="199"/>
      <c r="S31" s="199"/>
      <c r="T31" s="199"/>
      <c r="U31" s="199"/>
      <c r="V31" s="199"/>
    </row>
    <row r="32" spans="1:22" x14ac:dyDescent="0.2">
      <c r="A32" s="270"/>
      <c r="B32" s="151" t="str">
        <f>IF(Projectomkadering!E25="ja",CONCATENATE("3-",Projectomkadering!F25),"")</f>
        <v/>
      </c>
      <c r="C32" s="199"/>
      <c r="D32" s="199"/>
      <c r="E32" s="199"/>
      <c r="F32" s="199"/>
      <c r="G32" s="199"/>
      <c r="H32" s="199"/>
      <c r="I32" s="199"/>
      <c r="J32" s="199"/>
      <c r="K32" s="199"/>
      <c r="L32" s="199"/>
      <c r="M32" s="199"/>
      <c r="N32" s="199"/>
      <c r="O32" s="199"/>
      <c r="P32" s="199"/>
      <c r="Q32" s="199"/>
      <c r="R32" s="199"/>
      <c r="S32" s="199"/>
      <c r="T32" s="199"/>
      <c r="U32" s="199"/>
      <c r="V32" s="199"/>
    </row>
    <row r="33" spans="1:22" x14ac:dyDescent="0.2">
      <c r="A33" s="270"/>
      <c r="B33" s="151" t="str">
        <f>IF(Projectomkadering!E26="ja",CONCATENATE("3-",Projectomkadering!F26),"")</f>
        <v/>
      </c>
      <c r="C33" s="199"/>
      <c r="D33" s="199"/>
      <c r="E33" s="199"/>
      <c r="F33" s="199"/>
      <c r="G33" s="199"/>
      <c r="H33" s="199"/>
      <c r="I33" s="199"/>
      <c r="J33" s="199"/>
      <c r="K33" s="199"/>
      <c r="L33" s="199"/>
      <c r="M33" s="199"/>
      <c r="N33" s="199"/>
      <c r="O33" s="199"/>
      <c r="P33" s="199"/>
      <c r="Q33" s="199"/>
      <c r="R33" s="199"/>
      <c r="S33" s="199"/>
      <c r="T33" s="199"/>
      <c r="U33" s="199"/>
      <c r="V33" s="199"/>
    </row>
    <row r="34" spans="1:22" x14ac:dyDescent="0.2">
      <c r="A34" s="270"/>
      <c r="B34" s="151" t="str">
        <f>IF(Projectomkadering!E27="ja",CONCATENATE("3-",Projectomkadering!F27),"")</f>
        <v/>
      </c>
      <c r="C34" s="199">
        <v>15</v>
      </c>
      <c r="D34" s="199">
        <v>165</v>
      </c>
      <c r="E34" s="199">
        <v>300</v>
      </c>
      <c r="F34" s="199">
        <v>5</v>
      </c>
      <c r="G34" s="199">
        <v>5</v>
      </c>
      <c r="H34" s="199">
        <v>5</v>
      </c>
      <c r="I34" s="199">
        <v>5</v>
      </c>
      <c r="J34" s="199">
        <v>5</v>
      </c>
      <c r="K34" s="199">
        <v>5</v>
      </c>
      <c r="L34" s="199">
        <v>5</v>
      </c>
      <c r="M34" s="199">
        <v>5</v>
      </c>
      <c r="N34" s="199">
        <v>5</v>
      </c>
      <c r="O34" s="199">
        <v>5</v>
      </c>
      <c r="P34" s="199">
        <v>5</v>
      </c>
      <c r="Q34" s="199">
        <v>5</v>
      </c>
      <c r="R34" s="199">
        <v>5</v>
      </c>
      <c r="S34" s="199">
        <v>5</v>
      </c>
      <c r="T34" s="199">
        <v>5</v>
      </c>
      <c r="U34" s="199">
        <v>5</v>
      </c>
      <c r="V34" s="199">
        <v>5</v>
      </c>
    </row>
    <row r="35" spans="1:22" x14ac:dyDescent="0.2">
      <c r="A35" s="270"/>
      <c r="B35" s="151" t="str">
        <f>IF(Projectomkadering!E28="ja",CONCATENATE("3-",Projectomkadering!F28),"")</f>
        <v/>
      </c>
      <c r="C35" s="199"/>
      <c r="D35" s="199"/>
      <c r="E35" s="199"/>
      <c r="F35" s="199"/>
      <c r="G35" s="199"/>
      <c r="H35" s="199"/>
      <c r="I35" s="199"/>
      <c r="J35" s="199"/>
      <c r="K35" s="199"/>
      <c r="L35" s="199"/>
      <c r="M35" s="199"/>
      <c r="N35" s="199"/>
      <c r="O35" s="199"/>
      <c r="P35" s="199"/>
      <c r="Q35" s="199"/>
      <c r="R35" s="199"/>
      <c r="S35" s="199"/>
      <c r="T35" s="199"/>
      <c r="U35" s="199"/>
      <c r="V35" s="199"/>
    </row>
    <row r="36" spans="1:22" x14ac:dyDescent="0.2">
      <c r="A36" s="270" t="str">
        <f>IF(COUNTIF(Projectomkadering!E29:E33,"ja")&gt;0,Projectomkadering!C29,"")</f>
        <v/>
      </c>
      <c r="B36" s="151" t="str">
        <f>IF(Projectomkadering!E29="ja",CONCATENATE("4-",Projectomkadering!F29),"")</f>
        <v/>
      </c>
      <c r="C36" s="199"/>
      <c r="D36" s="199"/>
      <c r="E36" s="199"/>
      <c r="F36" s="199"/>
      <c r="G36" s="199"/>
      <c r="H36" s="199"/>
      <c r="I36" s="199"/>
      <c r="J36" s="199"/>
      <c r="K36" s="199"/>
      <c r="L36" s="199"/>
      <c r="M36" s="199"/>
      <c r="N36" s="199"/>
      <c r="O36" s="199"/>
      <c r="P36" s="199"/>
      <c r="Q36" s="199"/>
      <c r="R36" s="199"/>
      <c r="S36" s="199"/>
      <c r="T36" s="199"/>
      <c r="U36" s="199"/>
      <c r="V36" s="199"/>
    </row>
    <row r="37" spans="1:22" x14ac:dyDescent="0.2">
      <c r="A37" s="270"/>
      <c r="B37" s="151" t="str">
        <f>IF(Projectomkadering!E30="ja",CONCATENATE("4-",Projectomkadering!F30),"")</f>
        <v/>
      </c>
      <c r="C37" s="199"/>
      <c r="D37" s="199"/>
      <c r="E37" s="199"/>
      <c r="F37" s="199"/>
      <c r="G37" s="199"/>
      <c r="H37" s="199"/>
      <c r="I37" s="199"/>
      <c r="J37" s="199"/>
      <c r="K37" s="199"/>
      <c r="L37" s="199"/>
      <c r="M37" s="199"/>
      <c r="N37" s="199"/>
      <c r="O37" s="199"/>
      <c r="P37" s="199"/>
      <c r="Q37" s="199"/>
      <c r="R37" s="199"/>
      <c r="S37" s="199"/>
      <c r="T37" s="199"/>
      <c r="U37" s="199"/>
      <c r="V37" s="199"/>
    </row>
    <row r="38" spans="1:22" x14ac:dyDescent="0.2">
      <c r="A38" s="270"/>
      <c r="B38" s="151" t="str">
        <f>IF(Projectomkadering!E31="ja",CONCATENATE("4-",Projectomkadering!F31),"")</f>
        <v/>
      </c>
      <c r="C38" s="199"/>
      <c r="D38" s="199"/>
      <c r="E38" s="199"/>
      <c r="F38" s="199"/>
      <c r="G38" s="199"/>
      <c r="H38" s="199"/>
      <c r="I38" s="199"/>
      <c r="J38" s="199"/>
      <c r="K38" s="199"/>
      <c r="L38" s="199"/>
      <c r="M38" s="199"/>
      <c r="N38" s="199"/>
      <c r="O38" s="199"/>
      <c r="P38" s="199"/>
      <c r="Q38" s="199"/>
      <c r="R38" s="199"/>
      <c r="S38" s="199"/>
      <c r="T38" s="199"/>
      <c r="U38" s="199"/>
      <c r="V38" s="199"/>
    </row>
    <row r="39" spans="1:22" x14ac:dyDescent="0.2">
      <c r="A39" s="270"/>
      <c r="B39" s="151" t="str">
        <f>IF(Projectomkadering!E32="ja",CONCATENATE("4-",Projectomkadering!F32),"")</f>
        <v/>
      </c>
      <c r="C39" s="199"/>
      <c r="D39" s="199"/>
      <c r="E39" s="199"/>
      <c r="F39" s="199"/>
      <c r="G39" s="199"/>
      <c r="H39" s="199"/>
      <c r="I39" s="199"/>
      <c r="J39" s="199"/>
      <c r="K39" s="199"/>
      <c r="L39" s="199"/>
      <c r="M39" s="199"/>
      <c r="N39" s="199"/>
      <c r="O39" s="199"/>
      <c r="P39" s="199"/>
      <c r="Q39" s="199"/>
      <c r="R39" s="199"/>
      <c r="S39" s="199"/>
      <c r="T39" s="199"/>
      <c r="U39" s="199"/>
      <c r="V39" s="199"/>
    </row>
    <row r="40" spans="1:22" x14ac:dyDescent="0.2">
      <c r="A40" s="270"/>
      <c r="B40" s="151" t="str">
        <f>IF(Projectomkadering!E33="ja",CONCATENATE("4-",Projectomkadering!F33),"")</f>
        <v/>
      </c>
      <c r="C40" s="199"/>
      <c r="D40" s="199"/>
      <c r="E40" s="199"/>
      <c r="F40" s="199"/>
      <c r="G40" s="199"/>
      <c r="H40" s="199"/>
      <c r="I40" s="199"/>
      <c r="J40" s="199"/>
      <c r="K40" s="199"/>
      <c r="L40" s="199"/>
      <c r="M40" s="199"/>
      <c r="N40" s="199"/>
      <c r="O40" s="199"/>
      <c r="P40" s="199"/>
      <c r="Q40" s="199"/>
      <c r="R40" s="199"/>
      <c r="S40" s="199"/>
      <c r="T40" s="199"/>
      <c r="U40" s="199"/>
      <c r="V40" s="199"/>
    </row>
    <row r="41" spans="1:22" x14ac:dyDescent="0.2">
      <c r="A41" s="270" t="str">
        <f>IF(COUNTIF(Projectomkadering!E34:E38,"ja")&gt;0,Projectomkadering!C34,"")</f>
        <v/>
      </c>
      <c r="B41" s="151" t="str">
        <f>IF(Projectomkadering!E34="ja",CONCATENATE("5-",Projectomkadering!F34),"")</f>
        <v/>
      </c>
      <c r="C41" s="199">
        <v>5</v>
      </c>
      <c r="D41" s="199">
        <v>40</v>
      </c>
      <c r="E41" s="199">
        <v>75</v>
      </c>
      <c r="F41" s="199">
        <v>5</v>
      </c>
      <c r="G41" s="199">
        <v>5</v>
      </c>
      <c r="H41" s="199">
        <v>5</v>
      </c>
      <c r="I41" s="199">
        <v>5</v>
      </c>
      <c r="J41" s="199">
        <v>5</v>
      </c>
      <c r="K41" s="199">
        <v>5</v>
      </c>
      <c r="L41" s="199">
        <v>5</v>
      </c>
      <c r="M41" s="199">
        <v>5</v>
      </c>
      <c r="N41" s="199">
        <v>5</v>
      </c>
      <c r="O41" s="199">
        <v>5</v>
      </c>
      <c r="P41" s="199">
        <v>5</v>
      </c>
      <c r="Q41" s="199">
        <v>5</v>
      </c>
      <c r="R41" s="199">
        <v>5</v>
      </c>
      <c r="S41" s="199">
        <v>5</v>
      </c>
      <c r="T41" s="199">
        <v>5</v>
      </c>
      <c r="U41" s="199">
        <v>5</v>
      </c>
      <c r="V41" s="199">
        <v>5</v>
      </c>
    </row>
    <row r="42" spans="1:22" x14ac:dyDescent="0.2">
      <c r="A42" s="270"/>
      <c r="B42" s="151" t="str">
        <f>IF(Projectomkadering!E35="ja",CONCATENATE("5-",Projectomkadering!F35),"")</f>
        <v/>
      </c>
      <c r="C42" s="199">
        <v>5</v>
      </c>
      <c r="D42" s="199">
        <v>70</v>
      </c>
      <c r="E42" s="199">
        <v>150</v>
      </c>
      <c r="F42" s="199">
        <v>5</v>
      </c>
      <c r="G42" s="199">
        <v>5</v>
      </c>
      <c r="H42" s="199">
        <v>5</v>
      </c>
      <c r="I42" s="199">
        <v>5</v>
      </c>
      <c r="J42" s="199">
        <v>5</v>
      </c>
      <c r="K42" s="199">
        <v>5</v>
      </c>
      <c r="L42" s="199">
        <v>5</v>
      </c>
      <c r="M42" s="199">
        <v>5</v>
      </c>
      <c r="N42" s="199">
        <v>5</v>
      </c>
      <c r="O42" s="199">
        <v>5</v>
      </c>
      <c r="P42" s="199">
        <v>5</v>
      </c>
      <c r="Q42" s="199">
        <v>5</v>
      </c>
      <c r="R42" s="199">
        <v>5</v>
      </c>
      <c r="S42" s="199">
        <v>5</v>
      </c>
      <c r="T42" s="199">
        <v>5</v>
      </c>
      <c r="U42" s="199">
        <v>5</v>
      </c>
      <c r="V42" s="199">
        <v>5</v>
      </c>
    </row>
    <row r="43" spans="1:22" x14ac:dyDescent="0.2">
      <c r="A43" s="270"/>
      <c r="B43" s="151" t="str">
        <f>IF(Projectomkadering!E36="ja",CONCATENATE("5-",Projectomkadering!F36),"")</f>
        <v/>
      </c>
      <c r="C43" s="199">
        <v>5</v>
      </c>
      <c r="D43" s="199">
        <v>40</v>
      </c>
      <c r="E43" s="199">
        <v>75</v>
      </c>
      <c r="F43" s="199">
        <v>5</v>
      </c>
      <c r="G43" s="199">
        <v>5</v>
      </c>
      <c r="H43" s="199">
        <v>5</v>
      </c>
      <c r="I43" s="199">
        <v>5</v>
      </c>
      <c r="J43" s="199">
        <v>5</v>
      </c>
      <c r="K43" s="199">
        <v>5</v>
      </c>
      <c r="L43" s="199">
        <v>5</v>
      </c>
      <c r="M43" s="199">
        <v>5</v>
      </c>
      <c r="N43" s="199">
        <v>5</v>
      </c>
      <c r="O43" s="199">
        <v>5</v>
      </c>
      <c r="P43" s="199">
        <v>5</v>
      </c>
      <c r="Q43" s="199">
        <v>5</v>
      </c>
      <c r="R43" s="199">
        <v>5</v>
      </c>
      <c r="S43" s="199">
        <v>5</v>
      </c>
      <c r="T43" s="199">
        <v>5</v>
      </c>
      <c r="U43" s="199">
        <v>5</v>
      </c>
      <c r="V43" s="199">
        <v>5</v>
      </c>
    </row>
    <row r="44" spans="1:22" x14ac:dyDescent="0.2">
      <c r="A44" s="270"/>
      <c r="B44" s="151" t="str">
        <f>IF(Projectomkadering!E37="ja",CONCATENATE("5-",Projectomkadering!F37),"")</f>
        <v/>
      </c>
      <c r="C44" s="199"/>
      <c r="D44" s="199"/>
      <c r="E44" s="199"/>
      <c r="F44" s="199"/>
      <c r="G44" s="199"/>
      <c r="H44" s="199"/>
      <c r="I44" s="199"/>
      <c r="J44" s="199"/>
      <c r="K44" s="199"/>
      <c r="L44" s="199"/>
      <c r="M44" s="199"/>
      <c r="N44" s="199"/>
      <c r="O44" s="199"/>
      <c r="P44" s="199"/>
      <c r="Q44" s="199"/>
      <c r="R44" s="199"/>
      <c r="S44" s="199"/>
      <c r="T44" s="199"/>
      <c r="U44" s="199"/>
      <c r="V44" s="199"/>
    </row>
    <row r="45" spans="1:22" x14ac:dyDescent="0.2">
      <c r="A45" s="270"/>
      <c r="B45" s="151" t="str">
        <f>IF(Projectomkadering!E38="ja",CONCATENATE("5-",Projectomkadering!F38),"")</f>
        <v/>
      </c>
      <c r="C45" s="199"/>
      <c r="D45" s="199"/>
      <c r="E45" s="199"/>
      <c r="F45" s="199"/>
      <c r="G45" s="199"/>
      <c r="H45" s="199"/>
      <c r="I45" s="199"/>
      <c r="J45" s="199"/>
      <c r="K45" s="199"/>
      <c r="L45" s="199"/>
      <c r="M45" s="199"/>
      <c r="N45" s="199"/>
      <c r="O45" s="199"/>
      <c r="P45" s="199"/>
      <c r="Q45" s="199"/>
      <c r="R45" s="199"/>
      <c r="S45" s="199"/>
      <c r="T45" s="199"/>
      <c r="U45" s="199"/>
      <c r="V45" s="199"/>
    </row>
    <row r="46" spans="1:22" x14ac:dyDescent="0.2">
      <c r="A46" s="270" t="str">
        <f>IF(COUNTIF(Projectomkadering!E39:E43,"ja")&gt;0,Projectomkadering!C39,"")</f>
        <v/>
      </c>
      <c r="B46" s="151" t="str">
        <f>IF(Projectomkadering!E39="ja",CONCATENATE("6-",Projectomkadering!F39),"")</f>
        <v/>
      </c>
      <c r="C46" s="199"/>
      <c r="D46" s="199"/>
      <c r="E46" s="199"/>
      <c r="F46" s="199"/>
      <c r="G46" s="199"/>
      <c r="H46" s="199"/>
      <c r="I46" s="199"/>
      <c r="J46" s="199"/>
      <c r="K46" s="199"/>
      <c r="L46" s="199"/>
      <c r="M46" s="199"/>
      <c r="N46" s="199"/>
      <c r="O46" s="199"/>
      <c r="P46" s="199"/>
      <c r="Q46" s="199"/>
      <c r="R46" s="199"/>
      <c r="S46" s="199"/>
      <c r="T46" s="199"/>
      <c r="U46" s="199"/>
      <c r="V46" s="199"/>
    </row>
    <row r="47" spans="1:22" x14ac:dyDescent="0.2">
      <c r="A47" s="270"/>
      <c r="B47" s="151" t="str">
        <f>IF(Projectomkadering!E40="ja",CONCATENATE("6-",Projectomkadering!F40),"")</f>
        <v/>
      </c>
      <c r="C47" s="199"/>
      <c r="D47" s="199"/>
      <c r="E47" s="199"/>
      <c r="F47" s="199"/>
      <c r="G47" s="199"/>
      <c r="H47" s="199"/>
      <c r="I47" s="199"/>
      <c r="J47" s="199"/>
      <c r="K47" s="199"/>
      <c r="L47" s="199"/>
      <c r="M47" s="199"/>
      <c r="N47" s="199"/>
      <c r="O47" s="199"/>
      <c r="P47" s="199"/>
      <c r="Q47" s="199"/>
      <c r="R47" s="199"/>
      <c r="S47" s="199"/>
      <c r="T47" s="199"/>
      <c r="U47" s="199"/>
      <c r="V47" s="199"/>
    </row>
    <row r="48" spans="1:22" x14ac:dyDescent="0.2">
      <c r="A48" s="270"/>
      <c r="B48" s="151" t="str">
        <f>IF(Projectomkadering!E41="ja",CONCATENATE("6-",Projectomkadering!F41),"")</f>
        <v/>
      </c>
      <c r="C48" s="199"/>
      <c r="D48" s="199"/>
      <c r="E48" s="199"/>
      <c r="F48" s="199"/>
      <c r="G48" s="199"/>
      <c r="H48" s="199"/>
      <c r="I48" s="199"/>
      <c r="J48" s="199"/>
      <c r="K48" s="199"/>
      <c r="L48" s="199"/>
      <c r="M48" s="199"/>
      <c r="N48" s="199"/>
      <c r="O48" s="199"/>
      <c r="P48" s="199"/>
      <c r="Q48" s="199"/>
      <c r="R48" s="199"/>
      <c r="S48" s="199"/>
      <c r="T48" s="199"/>
      <c r="U48" s="199"/>
      <c r="V48" s="199"/>
    </row>
    <row r="49" spans="1:22" x14ac:dyDescent="0.2">
      <c r="A49" s="270"/>
      <c r="B49" s="151" t="str">
        <f>IF(Projectomkadering!E42="ja",CONCATENATE("6-",Projectomkadering!F42),"")</f>
        <v/>
      </c>
      <c r="C49" s="199"/>
      <c r="D49" s="199"/>
      <c r="E49" s="199"/>
      <c r="F49" s="199"/>
      <c r="G49" s="199"/>
      <c r="H49" s="199"/>
      <c r="I49" s="199"/>
      <c r="J49" s="199"/>
      <c r="K49" s="199"/>
      <c r="L49" s="199"/>
      <c r="M49" s="199"/>
      <c r="N49" s="199"/>
      <c r="O49" s="199"/>
      <c r="P49" s="199"/>
      <c r="Q49" s="199"/>
      <c r="R49" s="199"/>
      <c r="S49" s="199"/>
      <c r="T49" s="199"/>
      <c r="U49" s="199"/>
      <c r="V49" s="199"/>
    </row>
    <row r="50" spans="1:22" x14ac:dyDescent="0.2">
      <c r="A50" s="270"/>
      <c r="B50" s="151" t="str">
        <f>IF(Projectomkadering!E43="ja",CONCATENATE("6-",Projectomkadering!F43),"")</f>
        <v/>
      </c>
      <c r="C50" s="199"/>
      <c r="D50" s="199"/>
      <c r="E50" s="199"/>
      <c r="F50" s="199"/>
      <c r="G50" s="199"/>
      <c r="H50" s="199"/>
      <c r="I50" s="199"/>
      <c r="J50" s="199"/>
      <c r="K50" s="199"/>
      <c r="L50" s="199"/>
      <c r="M50" s="199"/>
      <c r="N50" s="199"/>
      <c r="O50" s="199"/>
      <c r="P50" s="199"/>
      <c r="Q50" s="199"/>
      <c r="R50" s="199"/>
      <c r="S50" s="199"/>
      <c r="T50" s="199"/>
      <c r="U50" s="199"/>
      <c r="V50" s="199"/>
    </row>
    <row r="51" spans="1:22" x14ac:dyDescent="0.2">
      <c r="A51" s="270" t="str">
        <f>IF(COUNTIF(Projectomkadering!E44:E48,"ja")&gt;0,Projectomkadering!C44,"")</f>
        <v/>
      </c>
      <c r="B51" s="151" t="str">
        <f>IF(Projectomkadering!E44="ja",CONCATENATE("7-",Projectomkadering!F44),"")</f>
        <v/>
      </c>
      <c r="C51" s="199"/>
      <c r="D51" s="199"/>
      <c r="E51" s="199"/>
      <c r="F51" s="199"/>
      <c r="G51" s="199"/>
      <c r="H51" s="199"/>
      <c r="I51" s="199"/>
      <c r="J51" s="199"/>
      <c r="K51" s="199"/>
      <c r="L51" s="199"/>
      <c r="M51" s="199"/>
      <c r="N51" s="199"/>
      <c r="O51" s="199"/>
      <c r="P51" s="199"/>
      <c r="Q51" s="199"/>
      <c r="R51" s="199"/>
      <c r="S51" s="199"/>
      <c r="T51" s="199"/>
      <c r="U51" s="199"/>
      <c r="V51" s="199"/>
    </row>
    <row r="52" spans="1:22" x14ac:dyDescent="0.2">
      <c r="A52" s="270"/>
      <c r="B52" s="151" t="str">
        <f>IF(Projectomkadering!E45="ja",CONCATENATE("7-",Projectomkadering!F45),"")</f>
        <v/>
      </c>
      <c r="C52" s="200"/>
      <c r="D52" s="200"/>
      <c r="E52" s="200"/>
      <c r="F52" s="200"/>
      <c r="G52" s="200"/>
      <c r="H52" s="200"/>
      <c r="I52" s="200"/>
      <c r="J52" s="200"/>
      <c r="K52" s="200"/>
      <c r="L52" s="200"/>
      <c r="M52" s="200"/>
      <c r="N52" s="200"/>
      <c r="O52" s="200"/>
      <c r="P52" s="200"/>
      <c r="Q52" s="200"/>
      <c r="R52" s="200"/>
      <c r="S52" s="200"/>
      <c r="T52" s="200"/>
      <c r="U52" s="200"/>
      <c r="V52" s="200"/>
    </row>
    <row r="53" spans="1:22" x14ac:dyDescent="0.2">
      <c r="A53" s="270"/>
      <c r="B53" s="151" t="str">
        <f>IF(Projectomkadering!E46="ja",CONCATENATE("7-",Projectomkadering!F46),"")</f>
        <v/>
      </c>
      <c r="C53" s="200"/>
      <c r="D53" s="200"/>
      <c r="E53" s="200"/>
      <c r="F53" s="200"/>
      <c r="G53" s="200"/>
      <c r="H53" s="200"/>
      <c r="I53" s="200"/>
      <c r="J53" s="200"/>
      <c r="K53" s="200"/>
      <c r="L53" s="200"/>
      <c r="M53" s="200"/>
      <c r="N53" s="200"/>
      <c r="O53" s="200"/>
      <c r="P53" s="200"/>
      <c r="Q53" s="200"/>
      <c r="R53" s="200"/>
      <c r="S53" s="200"/>
      <c r="T53" s="200"/>
      <c r="U53" s="200"/>
      <c r="V53" s="200"/>
    </row>
    <row r="54" spans="1:22" x14ac:dyDescent="0.2">
      <c r="A54" s="270"/>
      <c r="B54" s="151" t="str">
        <f>IF(Projectomkadering!E47="ja",CONCATENATE("7-",Projectomkadering!F47),"")</f>
        <v/>
      </c>
      <c r="C54" s="200"/>
      <c r="D54" s="200"/>
      <c r="E54" s="200"/>
      <c r="F54" s="200"/>
      <c r="G54" s="200"/>
      <c r="H54" s="200"/>
      <c r="I54" s="200"/>
      <c r="J54" s="200"/>
      <c r="K54" s="200"/>
      <c r="L54" s="200"/>
      <c r="M54" s="200"/>
      <c r="N54" s="200"/>
      <c r="O54" s="200"/>
      <c r="P54" s="200"/>
      <c r="Q54" s="200"/>
      <c r="R54" s="200"/>
      <c r="S54" s="200"/>
      <c r="T54" s="200"/>
      <c r="U54" s="200"/>
      <c r="V54" s="200"/>
    </row>
    <row r="55" spans="1:22" x14ac:dyDescent="0.2">
      <c r="A55" s="270"/>
      <c r="B55" s="151" t="str">
        <f>IF(Projectomkadering!E48="ja",CONCATENATE("7-",Projectomkadering!F48),"")</f>
        <v/>
      </c>
      <c r="C55" s="200"/>
      <c r="D55" s="200"/>
      <c r="E55" s="200"/>
      <c r="F55" s="200"/>
      <c r="G55" s="200"/>
      <c r="H55" s="200"/>
      <c r="I55" s="200"/>
      <c r="J55" s="200"/>
      <c r="K55" s="200"/>
      <c r="L55" s="200"/>
      <c r="M55" s="200"/>
      <c r="N55" s="200"/>
      <c r="O55" s="200"/>
      <c r="P55" s="200"/>
      <c r="Q55" s="200"/>
      <c r="R55" s="200"/>
      <c r="S55" s="200"/>
      <c r="T55" s="200"/>
      <c r="U55" s="200"/>
      <c r="V55" s="200"/>
    </row>
    <row r="56" spans="1:22" x14ac:dyDescent="0.2">
      <c r="B56" s="151"/>
      <c r="C56" s="156">
        <f>SUM(WB!C62:C96)</f>
        <v>0</v>
      </c>
      <c r="D56" s="156">
        <f>SUM(WB!D62:D96)</f>
        <v>0</v>
      </c>
      <c r="E56" s="156">
        <f>SUM(WB!E62:E96)</f>
        <v>0</v>
      </c>
      <c r="F56" s="156">
        <f>SUM(WB!F62:F96)</f>
        <v>0</v>
      </c>
      <c r="G56" s="156">
        <f>SUM(WB!G62:G96)</f>
        <v>0</v>
      </c>
      <c r="H56" s="156">
        <f>SUM(WB!H62:H96)</f>
        <v>0</v>
      </c>
      <c r="I56" s="156">
        <f>SUM(WB!I62:I96)</f>
        <v>0</v>
      </c>
      <c r="J56" s="156">
        <f>SUM(WB!J62:J96)</f>
        <v>0</v>
      </c>
      <c r="K56" s="156">
        <f>SUM(WB!K62:K96)</f>
        <v>0</v>
      </c>
      <c r="L56" s="156">
        <f>SUM(WB!L62:L96)</f>
        <v>0</v>
      </c>
      <c r="M56" s="156">
        <f>SUM(WB!M62:M96)</f>
        <v>0</v>
      </c>
      <c r="N56" s="156">
        <f>SUM(WB!N62:N96)</f>
        <v>0</v>
      </c>
      <c r="O56" s="156">
        <f>SUM(WB!O62:O96)</f>
        <v>0</v>
      </c>
      <c r="P56" s="156">
        <f>SUM(WB!P62:P96)</f>
        <v>0</v>
      </c>
      <c r="Q56" s="156">
        <f>SUM(WB!Q62:Q96)</f>
        <v>0</v>
      </c>
      <c r="R56" s="156">
        <f>SUM(WB!R62:R96)</f>
        <v>0</v>
      </c>
      <c r="S56" s="156">
        <f>SUM(WB!S62:S96)</f>
        <v>0</v>
      </c>
      <c r="T56" s="156">
        <f>SUM(WB!T62:T96)</f>
        <v>0</v>
      </c>
      <c r="U56" s="156">
        <f>SUM(WB!U62:U96)</f>
        <v>0</v>
      </c>
      <c r="V56" s="156">
        <f>SUM(WB!V62:V96)</f>
        <v>0</v>
      </c>
    </row>
    <row r="57" spans="1:22" ht="12.75" customHeight="1" x14ac:dyDescent="0.2"/>
    <row r="58" spans="1:22" ht="12.75" customHeight="1" x14ac:dyDescent="0.25">
      <c r="B58" s="166" t="s">
        <v>117</v>
      </c>
    </row>
    <row r="59" spans="1:22" x14ac:dyDescent="0.2">
      <c r="B59" s="110" t="s">
        <v>118</v>
      </c>
      <c r="C59" s="111" t="s">
        <v>119</v>
      </c>
      <c r="D59" s="111" t="s">
        <v>120</v>
      </c>
      <c r="E59" s="111" t="s">
        <v>121</v>
      </c>
      <c r="F59" s="111" t="s">
        <v>122</v>
      </c>
      <c r="G59" s="111" t="s">
        <v>123</v>
      </c>
      <c r="H59" s="105"/>
      <c r="I59" s="105"/>
      <c r="J59" s="105"/>
      <c r="K59" s="105"/>
    </row>
    <row r="60" spans="1:22" x14ac:dyDescent="0.2">
      <c r="B60" s="153" t="str">
        <f>IF(Personeelskosten!D28=0,Personeelskosten!D14,Personeelskosten!D16)</f>
        <v>medewerker 1</v>
      </c>
      <c r="C60" s="158">
        <f>IF(LEFT(Tabel18[[#This Row],[Medewerkers]],10)="medewerkers",0,IF(OR(C17=WB!$M$4,C17=WB!$M$7,C17=WB!$M$8,C17=WB!$M$9,C17=WB!$M$11),"n.v.t.",Personeelskosten!D24))</f>
        <v>0</v>
      </c>
      <c r="D60" s="158">
        <f>IF(LEFT(Tabel18[[#This Row],[Medewerkers]],10)="medewerker",0,Personeelskosten!D29)</f>
        <v>0</v>
      </c>
      <c r="E60" s="158">
        <f>IF(Tabel18[[#This Row],[SUT (1u)]]="n.v.t.","n.v.t.",ROUND(Tabel18[[#This Row],[SUT (1u)]]*C56,2))</f>
        <v>0</v>
      </c>
      <c r="F60" s="158">
        <f>IF(Tabel18[[#This Row],[VUT (1u)]]=0,0,ROUND(Tabel18[[#This Row],[VUT (1u)]]*C56,2))</f>
        <v>0</v>
      </c>
      <c r="G60" s="158">
        <f>IF(OR(Tabel18[[#This Row],[SUT (totaal)]]="n.v.t.",Tabel18[[#This Row],[SUT (totaal)]]="",Tabel18[[#This Row],[VUT (totaal)]]=""),"",Tabel18[[#This Row],[SUT (totaal)]]-Tabel18[[#This Row],[VUT (totaal)]])</f>
        <v>0</v>
      </c>
    </row>
    <row r="61" spans="1:22" x14ac:dyDescent="0.2">
      <c r="B61" s="153" t="str">
        <f>IF(Personeelskosten!E28=0,Personeelskosten!E14,Personeelskosten!E16)</f>
        <v>medewerker 2</v>
      </c>
      <c r="C61" s="158">
        <f>IF(LEFT(Tabel18[[#This Row],[Medewerkers]],10)="medewerkers",0,IF(OR(D17=WB!$M$4,D17=WB!$M$7,D17=WB!$M$8,D17=WB!$M$9,D17=WB!$M$11),"n.v.t.",Personeelskosten!E24))</f>
        <v>0</v>
      </c>
      <c r="D61" s="158">
        <f>IF(LEFT(Tabel18[[#This Row],[Medewerkers]],10)="medewerker",0,Personeelskosten!E29)</f>
        <v>0</v>
      </c>
      <c r="E61" s="158">
        <f>IF(Tabel18[[#This Row],[SUT (1u)]]="n.v.t.","n.v.t.",ROUND(Tabel18[[#This Row],[SUT (1u)]]*D56,2))</f>
        <v>0</v>
      </c>
      <c r="F61" s="158">
        <f>IF(Tabel18[[#This Row],[VUT (1u)]]=0,0,ROUND(Tabel18[[#This Row],[VUT (1u)]]*D56,2))</f>
        <v>0</v>
      </c>
      <c r="G61" s="158">
        <f>IF(OR(Tabel18[[#This Row],[SUT (totaal)]]="n.v.t.",Tabel18[[#This Row],[SUT (totaal)]]="",Tabel18[[#This Row],[VUT (totaal)]]=""),"",Tabel18[[#This Row],[SUT (totaal)]]-Tabel18[[#This Row],[VUT (totaal)]])</f>
        <v>0</v>
      </c>
    </row>
    <row r="62" spans="1:22" x14ac:dyDescent="0.2">
      <c r="B62" s="153" t="str">
        <f>IF(Personeelskosten!F28=0,Personeelskosten!F14,Personeelskosten!F16)</f>
        <v>medewerker 3</v>
      </c>
      <c r="C62" s="158">
        <f>IF(LEFT(Tabel18[[#This Row],[Medewerkers]],10)="medewerkers",0,IF(OR(E17=WB!$M$4,E17=WB!$M$7,E17=WB!$M$8,E17=WB!$M$9,E17=WB!$M$11),"n.v.t.",Personeelskosten!F24))</f>
        <v>0</v>
      </c>
      <c r="D62" s="158">
        <f>IF(LEFT(Tabel18[[#This Row],[Medewerkers]],10)="medewerker",0,Personeelskosten!F29)</f>
        <v>0</v>
      </c>
      <c r="E62" s="158">
        <f>IF(Tabel18[[#This Row],[SUT (1u)]]="n.v.t.","n.v.t.",ROUND(Tabel18[[#This Row],[SUT (1u)]]*E56,2))</f>
        <v>0</v>
      </c>
      <c r="F62" s="158">
        <f>IF(Tabel18[[#This Row],[VUT (1u)]]=0,0,ROUND(Tabel18[[#This Row],[VUT (1u)]]*E56,2))</f>
        <v>0</v>
      </c>
      <c r="G62" s="158">
        <f>IF(OR(Tabel18[[#This Row],[SUT (totaal)]]="n.v.t.",Tabel18[[#This Row],[SUT (totaal)]]="",Tabel18[[#This Row],[VUT (totaal)]]=""),"",Tabel18[[#This Row],[SUT (totaal)]]-Tabel18[[#This Row],[VUT (totaal)]])</f>
        <v>0</v>
      </c>
    </row>
    <row r="63" spans="1:22" x14ac:dyDescent="0.2">
      <c r="B63" s="153" t="str">
        <f>IF(Personeelskosten!G28=0,Personeelskosten!G14,Personeelskosten!G16)</f>
        <v>medewerker 4</v>
      </c>
      <c r="C63" s="158">
        <f>IF(LEFT(Tabel18[[#This Row],[Medewerkers]],10)="medewerkers",0,IF(OR(F17=WB!$M$4,F17=WB!$M$7,F17=WB!$M$8,F17=WB!$M$9,F17=WB!$M$11),"n.v.t.",Personeelskosten!G24))</f>
        <v>0</v>
      </c>
      <c r="D63" s="158">
        <f>IF(LEFT(Tabel18[[#This Row],[Medewerkers]],10)="medewerker",0,Personeelskosten!G29)</f>
        <v>0</v>
      </c>
      <c r="E63" s="158">
        <f>IF(Tabel18[[#This Row],[SUT (1u)]]="n.v.t.","n.v.t.",ROUND(Tabel18[[#This Row],[SUT (1u)]]*F56,2))</f>
        <v>0</v>
      </c>
      <c r="F63" s="158">
        <f>IF(Tabel18[[#This Row],[VUT (1u)]]=0,0,ROUND(Tabel18[[#This Row],[VUT (1u)]]*F56,2))</f>
        <v>0</v>
      </c>
      <c r="G63" s="158">
        <f>IF(OR(Tabel18[[#This Row],[SUT (totaal)]]="n.v.t.",Tabel18[[#This Row],[SUT (totaal)]]="",Tabel18[[#This Row],[VUT (totaal)]]=""),"",Tabel18[[#This Row],[SUT (totaal)]]-Tabel18[[#This Row],[VUT (totaal)]])</f>
        <v>0</v>
      </c>
    </row>
    <row r="64" spans="1:22" x14ac:dyDescent="0.2">
      <c r="B64" s="153" t="str">
        <f>IF(Personeelskosten!H28=0,Personeelskosten!H14,Personeelskosten!H16)</f>
        <v>medewerker 5</v>
      </c>
      <c r="C64" s="158">
        <f>IF(LEFT(Tabel18[[#This Row],[Medewerkers]],10)="medewerkers",0,IF(OR(G17=WB!$M$4,G17=WB!$M$7,G17=WB!$M$8,G17=WB!$M$9,G17=WB!$M$11),"n.v.t.",Personeelskosten!H24))</f>
        <v>0</v>
      </c>
      <c r="D64" s="158">
        <f>IF(LEFT(Tabel18[[#This Row],[Medewerkers]],10)="medewerker",0,Personeelskosten!H29)</f>
        <v>0</v>
      </c>
      <c r="E64" s="158">
        <f>IF(Tabel18[[#This Row],[SUT (1u)]]="n.v.t.","n.v.t.",ROUND(Tabel18[[#This Row],[SUT (1u)]]*G56,2))</f>
        <v>0</v>
      </c>
      <c r="F64" s="158">
        <f>IF(Tabel18[[#This Row],[VUT (1u)]]=0,0,ROUND(Tabel18[[#This Row],[VUT (1u)]]*G56,2))</f>
        <v>0</v>
      </c>
      <c r="G64" s="158">
        <f>IF(OR(Tabel18[[#This Row],[SUT (totaal)]]="n.v.t.",Tabel18[[#This Row],[SUT (totaal)]]="",Tabel18[[#This Row],[VUT (totaal)]]=""),"",Tabel18[[#This Row],[SUT (totaal)]]-Tabel18[[#This Row],[VUT (totaal)]])</f>
        <v>0</v>
      </c>
    </row>
    <row r="65" spans="1:7" x14ac:dyDescent="0.2">
      <c r="B65" s="153" t="str">
        <f>IF(Personeelskosten!I28=0,Personeelskosten!I14,Personeelskosten!I16)</f>
        <v>medewerker 6</v>
      </c>
      <c r="C65" s="158">
        <f>IF(LEFT(Tabel18[[#This Row],[Medewerkers]],10)="medewerkers",0,IF(OR(H17=WB!$M$4,H17=WB!$M$7,H17=WB!$M$8,H17=WB!$M$9,H17=WB!$M$11),"n.v.t.",Personeelskosten!I24))</f>
        <v>0</v>
      </c>
      <c r="D65" s="158">
        <f>IF(LEFT(Tabel18[[#This Row],[Medewerkers]],10)="medewerker",0,Personeelskosten!I29)</f>
        <v>0</v>
      </c>
      <c r="E65" s="158">
        <f>IF(Tabel18[[#This Row],[SUT (1u)]]="n.v.t.","n.v.t.",ROUND(Tabel18[[#This Row],[SUT (1u)]]*H56,2))</f>
        <v>0</v>
      </c>
      <c r="F65" s="158">
        <f>IF(Tabel18[[#This Row],[VUT (1u)]]=0,0,ROUND(Tabel18[[#This Row],[VUT (1u)]]*H56,2))</f>
        <v>0</v>
      </c>
      <c r="G65" s="158">
        <f>IF(OR(Tabel18[[#This Row],[SUT (totaal)]]="n.v.t.",Tabel18[[#This Row],[SUT (totaal)]]="",Tabel18[[#This Row],[VUT (totaal)]]=""),"",Tabel18[[#This Row],[SUT (totaal)]]-Tabel18[[#This Row],[VUT (totaal)]])</f>
        <v>0</v>
      </c>
    </row>
    <row r="66" spans="1:7" x14ac:dyDescent="0.2">
      <c r="B66" s="153" t="str">
        <f>IF(Personeelskosten!J28=0,Personeelskosten!J14,Personeelskosten!J16)</f>
        <v>medewerker 7</v>
      </c>
      <c r="C66" s="158">
        <f>IF(LEFT(Tabel18[[#This Row],[Medewerkers]],10)="medewerkers",0,IF(OR(I17=WB!$M$4,I17=WB!$M$7,I17=WB!$M$8,I17=WB!$M$9,I17=WB!$M$11),"n.v.t.",Personeelskosten!J24))</f>
        <v>0</v>
      </c>
      <c r="D66" s="158">
        <f>IF(LEFT(Tabel18[[#This Row],[Medewerkers]],10)="medewerker",0,Personeelskosten!J29)</f>
        <v>0</v>
      </c>
      <c r="E66" s="158">
        <f>IF(Tabel18[[#This Row],[SUT (1u)]]="n.v.t.","n.v.t.",ROUND(Tabel18[[#This Row],[SUT (1u)]]*I56,2))</f>
        <v>0</v>
      </c>
      <c r="F66" s="158">
        <f>IF(Tabel18[[#This Row],[VUT (1u)]]=0,0,ROUND(Tabel18[[#This Row],[VUT (1u)]]*I56,2))</f>
        <v>0</v>
      </c>
      <c r="G66" s="158">
        <f>IF(OR(Tabel18[[#This Row],[SUT (totaal)]]="n.v.t.",Tabel18[[#This Row],[SUT (totaal)]]="",Tabel18[[#This Row],[VUT (totaal)]]=""),"",Tabel18[[#This Row],[SUT (totaal)]]-Tabel18[[#This Row],[VUT (totaal)]])</f>
        <v>0</v>
      </c>
    </row>
    <row r="67" spans="1:7" x14ac:dyDescent="0.2">
      <c r="B67" s="153" t="str">
        <f>IF(Personeelskosten!K28=0,Personeelskosten!K14,Personeelskosten!K16)</f>
        <v>medewerker 8</v>
      </c>
      <c r="C67" s="158">
        <f>IF(LEFT(Tabel18[[#This Row],[Medewerkers]],10)="medewerkers",0,IF(OR(J17=WB!$M$4,J17=WB!$M$7,J17=WB!$M$8,J17=WB!$M$9,J17=WB!$M$11),"n.v.t.",Personeelskosten!K24))</f>
        <v>0</v>
      </c>
      <c r="D67" s="158">
        <f>IF(LEFT(Tabel18[[#This Row],[Medewerkers]],10)="medewerker",0,Personeelskosten!K29)</f>
        <v>0</v>
      </c>
      <c r="E67" s="158">
        <f>IF(Tabel18[[#This Row],[SUT (1u)]]="n.v.t.","n.v.t.",ROUND(Tabel18[[#This Row],[SUT (1u)]]*J56,2))</f>
        <v>0</v>
      </c>
      <c r="F67" s="158">
        <f>IF(Tabel18[[#This Row],[VUT (1u)]]=0,0,ROUND(Tabel18[[#This Row],[VUT (1u)]]*J56,2))</f>
        <v>0</v>
      </c>
      <c r="G67" s="158">
        <f>IF(OR(Tabel18[[#This Row],[SUT (totaal)]]="n.v.t.",Tabel18[[#This Row],[SUT (totaal)]]="",Tabel18[[#This Row],[VUT (totaal)]]=""),"",Tabel18[[#This Row],[SUT (totaal)]]-Tabel18[[#This Row],[VUT (totaal)]])</f>
        <v>0</v>
      </c>
    </row>
    <row r="68" spans="1:7" x14ac:dyDescent="0.2">
      <c r="A68" s="95" t="s">
        <v>124</v>
      </c>
      <c r="B68" s="153" t="str">
        <f>IF(Personeelskosten!L28=0,Personeelskosten!L14,Personeelskosten!L16)</f>
        <v>medewerker 9</v>
      </c>
      <c r="C68" s="158">
        <f>IF(LEFT(Tabel18[[#This Row],[Medewerkers]],10)="medewerkers",0,IF(OR(K17=WB!$M$4,K17=WB!$M$7,K17=WB!$M$8,K17=WB!$M$9,K17=WB!$M$11),"n.v.t.",Personeelskosten!L24))</f>
        <v>0</v>
      </c>
      <c r="D68" s="158">
        <f>IF(LEFT(Tabel18[[#This Row],[Medewerkers]],10)="medewerker",0,Personeelskosten!L29)</f>
        <v>0</v>
      </c>
      <c r="E68" s="158">
        <f>IF(Tabel18[[#This Row],[SUT (1u)]]="n.v.t.","n.v.t.",ROUND(Tabel18[[#This Row],[SUT (1u)]]*K56,2))</f>
        <v>0</v>
      </c>
      <c r="F68" s="158">
        <f>IF(Tabel18[[#This Row],[VUT (1u)]]=0,0,ROUND(Tabel18[[#This Row],[VUT (1u)]]*K56,2))</f>
        <v>0</v>
      </c>
      <c r="G68" s="158">
        <f>IF(OR(Tabel18[[#This Row],[SUT (totaal)]]="n.v.t.",Tabel18[[#This Row],[SUT (totaal)]]="",Tabel18[[#This Row],[VUT (totaal)]]=""),"",Tabel18[[#This Row],[SUT (totaal)]]-Tabel18[[#This Row],[VUT (totaal)]])</f>
        <v>0</v>
      </c>
    </row>
    <row r="69" spans="1:7" x14ac:dyDescent="0.2">
      <c r="B69" s="153" t="str">
        <f>IF(Personeelskosten!M28=0,Personeelskosten!M14,Personeelskosten!M16)</f>
        <v>medewerker 10</v>
      </c>
      <c r="C69" s="158">
        <f>IF(LEFT(Tabel18[[#This Row],[Medewerkers]],10)="medewerkers",0,IF(OR(L17=WB!$M$4,L17=WB!$M$7,L17=WB!$M$8,L17=WB!$M$9,L17=WB!$M$11),"n.v.t.",Personeelskosten!M24))</f>
        <v>0</v>
      </c>
      <c r="D69" s="158">
        <f>IF(LEFT(Tabel18[[#This Row],[Medewerkers]],10)="medewerker",0,Personeelskosten!M29)</f>
        <v>0</v>
      </c>
      <c r="E69" s="158">
        <f>IF(Tabel18[[#This Row],[SUT (1u)]]="n.v.t.","n.v.t.",ROUND(Tabel18[[#This Row],[SUT (1u)]]*L56,2))</f>
        <v>0</v>
      </c>
      <c r="F69" s="158">
        <f>IF(Tabel18[[#This Row],[VUT (1u)]]=0,0,ROUND(Tabel18[[#This Row],[VUT (1u)]]*L56,2))</f>
        <v>0</v>
      </c>
      <c r="G69" s="158">
        <f>IF(OR(Tabel18[[#This Row],[SUT (totaal)]]="n.v.t.",Tabel18[[#This Row],[SUT (totaal)]]="",Tabel18[[#This Row],[VUT (totaal)]]=""),"",Tabel18[[#This Row],[SUT (totaal)]]-Tabel18[[#This Row],[VUT (totaal)]])</f>
        <v>0</v>
      </c>
    </row>
    <row r="70" spans="1:7" x14ac:dyDescent="0.2">
      <c r="B70" s="153" t="str">
        <f>IF(Personeelskosten!N28=0,Personeelskosten!N14,Personeelskosten!N16)</f>
        <v>medewerker 11</v>
      </c>
      <c r="C70" s="158">
        <f>IF(LEFT(Tabel18[[#This Row],[Medewerkers]],10)="medewerkers",0,IF(OR(M17=WB!$M$4,M17=WB!$M$7,M17=WB!$M$8,M17=WB!$M$9,M17=WB!$M$11),"n.v.t.",Personeelskosten!N24))</f>
        <v>0</v>
      </c>
      <c r="D70" s="158">
        <f>IF(LEFT(Tabel18[[#This Row],[Medewerkers]],10)="medewerker",0,Personeelskosten!N29)</f>
        <v>0</v>
      </c>
      <c r="E70" s="158">
        <f>IF(Tabel18[[#This Row],[SUT (1u)]]="n.v.t.","n.v.t.",ROUND(Tabel18[[#This Row],[SUT (1u)]]*M56,2))</f>
        <v>0</v>
      </c>
      <c r="F70" s="158">
        <f>IF(Tabel18[[#This Row],[VUT (1u)]]=0,0,ROUND(Tabel18[[#This Row],[VUT (1u)]]*M56,2))</f>
        <v>0</v>
      </c>
      <c r="G70" s="158">
        <f>IF(OR(Tabel18[[#This Row],[SUT (totaal)]]="n.v.t.",Tabel18[[#This Row],[SUT (totaal)]]="",Tabel18[[#This Row],[VUT (totaal)]]=""),"",Tabel18[[#This Row],[SUT (totaal)]]-Tabel18[[#This Row],[VUT (totaal)]])</f>
        <v>0</v>
      </c>
    </row>
    <row r="71" spans="1:7" x14ac:dyDescent="0.2">
      <c r="B71" s="153" t="str">
        <f>IF(Personeelskosten!O28=0,Personeelskosten!O14,Personeelskosten!O16)</f>
        <v>medewerker 12</v>
      </c>
      <c r="C71" s="158">
        <f>IF(LEFT(Tabel18[[#This Row],[Medewerkers]],10)="medewerkers",0,IF(OR(N17=WB!$M$4,N17=WB!$M$7,N17=WB!$M$8,N17=WB!$M$9,N17=WB!$M$11),"n.v.t.",Personeelskosten!O24))</f>
        <v>0</v>
      </c>
      <c r="D71" s="158">
        <f>IF(LEFT(Tabel18[[#This Row],[Medewerkers]],10)="medewerker",0,Personeelskosten!O29)</f>
        <v>0</v>
      </c>
      <c r="E71" s="158">
        <f>IF(Tabel18[[#This Row],[SUT (1u)]]="n.v.t.","n.v.t.",ROUND(Tabel18[[#This Row],[SUT (1u)]]*N56,2))</f>
        <v>0</v>
      </c>
      <c r="F71" s="158">
        <f>IF(Tabel18[[#This Row],[VUT (1u)]]=0,0,ROUND(Tabel18[[#This Row],[VUT (1u)]]*N56,2))</f>
        <v>0</v>
      </c>
      <c r="G71" s="158">
        <f>IF(OR(Tabel18[[#This Row],[SUT (totaal)]]="n.v.t.",Tabel18[[#This Row],[SUT (totaal)]]="",Tabel18[[#This Row],[VUT (totaal)]]=""),"",Tabel18[[#This Row],[SUT (totaal)]]-Tabel18[[#This Row],[VUT (totaal)]])</f>
        <v>0</v>
      </c>
    </row>
    <row r="72" spans="1:7" x14ac:dyDescent="0.2">
      <c r="A72" s="95" t="s">
        <v>124</v>
      </c>
      <c r="B72" s="153" t="str">
        <f>IF(Personeelskosten!P28=0,Personeelskosten!P14,Personeelskosten!P16)</f>
        <v>medewerker 13</v>
      </c>
      <c r="C72" s="158">
        <f>IF(LEFT(Tabel18[[#This Row],[Medewerkers]],10)="medewerkers",0,IF(OR(O17=WB!$M$4,O17=WB!$M$7,O17=WB!$M$8,O17=WB!$M$9,O17=WB!$M$11),"n.v.t.",Personeelskosten!P24))</f>
        <v>0</v>
      </c>
      <c r="D72" s="158">
        <f>IF(LEFT(Tabel18[[#This Row],[Medewerkers]],10)="medewerker",0,Personeelskosten!P29)</f>
        <v>0</v>
      </c>
      <c r="E72" s="158">
        <f>IF(Tabel18[[#This Row],[SUT (1u)]]="n.v.t.","n.v.t.",ROUND(Tabel18[[#This Row],[SUT (1u)]]*O56,2))</f>
        <v>0</v>
      </c>
      <c r="F72" s="158">
        <f>IF(Tabel18[[#This Row],[VUT (1u)]]=0,0,ROUND(Tabel18[[#This Row],[VUT (1u)]]*O56,2))</f>
        <v>0</v>
      </c>
      <c r="G72" s="158">
        <f>IF(OR(Tabel18[[#This Row],[SUT (totaal)]]="n.v.t.",Tabel18[[#This Row],[SUT (totaal)]]="",Tabel18[[#This Row],[VUT (totaal)]]=""),"",Tabel18[[#This Row],[SUT (totaal)]]-Tabel18[[#This Row],[VUT (totaal)]])</f>
        <v>0</v>
      </c>
    </row>
    <row r="73" spans="1:7" x14ac:dyDescent="0.2">
      <c r="B73" s="153" t="str">
        <f>IF(Personeelskosten!Q28=0,Personeelskosten!Q14,Personeelskosten!Q16)</f>
        <v>medewerker 14</v>
      </c>
      <c r="C73" s="158">
        <f>IF(LEFT(Tabel18[[#This Row],[Medewerkers]],10)="medewerkers",0,IF(OR(P17=WB!$M$4,P17=WB!$M$7,P17=WB!$M$8,P17=WB!$M$9,P17=WB!$M$11),"n.v.t.",Personeelskosten!Q24))</f>
        <v>0</v>
      </c>
      <c r="D73" s="158">
        <f>IF(LEFT(Tabel18[[#This Row],[Medewerkers]],10)="medewerker",0,Personeelskosten!Q29)</f>
        <v>0</v>
      </c>
      <c r="E73" s="158">
        <f>IF(Tabel18[[#This Row],[SUT (1u)]]="n.v.t.","n.v.t.",ROUND(Tabel18[[#This Row],[SUT (1u)]]*P56,2))</f>
        <v>0</v>
      </c>
      <c r="F73" s="158">
        <f>IF(Tabel18[[#This Row],[VUT (1u)]]=0,0,ROUND(Tabel18[[#This Row],[VUT (1u)]]*P56,2))</f>
        <v>0</v>
      </c>
      <c r="G73" s="158">
        <f>IF(OR(Tabel18[[#This Row],[SUT (totaal)]]="n.v.t.",Tabel18[[#This Row],[SUT (totaal)]]="",Tabel18[[#This Row],[VUT (totaal)]]=""),"",Tabel18[[#This Row],[SUT (totaal)]]-Tabel18[[#This Row],[VUT (totaal)]])</f>
        <v>0</v>
      </c>
    </row>
    <row r="74" spans="1:7" x14ac:dyDescent="0.2">
      <c r="B74" s="153" t="str">
        <f>IF(Personeelskosten!R28=0,Personeelskosten!R14,Personeelskosten!R16)</f>
        <v>medewerker 15</v>
      </c>
      <c r="C74" s="158">
        <f>IF(LEFT(Tabel18[[#This Row],[Medewerkers]],10)="medewerkers",0,IF(OR(Q17=WB!$M$4,Q17=WB!$M$7,Q17=WB!$M$8,Q17=WB!$M$9,Q17=WB!$M$11),"n.v.t.",Personeelskosten!R24))</f>
        <v>0</v>
      </c>
      <c r="D74" s="158">
        <f>IF(LEFT(Tabel18[[#This Row],[Medewerkers]],10)="medewerker",0,Personeelskosten!R29)</f>
        <v>0</v>
      </c>
      <c r="E74" s="158">
        <f>IF(Tabel18[[#This Row],[SUT (1u)]]="n.v.t.","n.v.t.",ROUND(Tabel18[[#This Row],[SUT (1u)]]*Q56,2))</f>
        <v>0</v>
      </c>
      <c r="F74" s="158">
        <f>IF(Tabel18[[#This Row],[VUT (1u)]]=0,0,ROUND(Tabel18[[#This Row],[VUT (1u)]]*Q56,2))</f>
        <v>0</v>
      </c>
      <c r="G74" s="158">
        <f>IF(OR(Tabel18[[#This Row],[SUT (totaal)]]="n.v.t.",Tabel18[[#This Row],[SUT (totaal)]]="",Tabel18[[#This Row],[VUT (totaal)]]=""),"",Tabel18[[#This Row],[SUT (totaal)]]-Tabel18[[#This Row],[VUT (totaal)]])</f>
        <v>0</v>
      </c>
    </row>
    <row r="75" spans="1:7" x14ac:dyDescent="0.2">
      <c r="B75" s="153" t="str">
        <f>IF(Personeelskosten!S28=0,Personeelskosten!S14,Personeelskosten!S16)</f>
        <v>medewerker 16</v>
      </c>
      <c r="C75" s="158">
        <f>IF(LEFT(Tabel18[[#This Row],[Medewerkers]],10)="medewerkers",0,IF(OR(R17=WB!$M$4,R17=WB!$M$7,R17=WB!$M$8,R17=WB!$M$9,R17=WB!$M$11),"n.v.t.",Personeelskosten!S24))</f>
        <v>0</v>
      </c>
      <c r="D75" s="158">
        <f>IF(LEFT(Tabel18[[#This Row],[Medewerkers]],10)="medewerker",0,Personeelskosten!S29)</f>
        <v>0</v>
      </c>
      <c r="E75" s="158">
        <f>IF(Tabel18[[#This Row],[SUT (1u)]]="n.v.t.","n.v.t.",ROUND(Tabel18[[#This Row],[SUT (1u)]]*R56,2))</f>
        <v>0</v>
      </c>
      <c r="F75" s="158">
        <f>IF(Tabel18[[#This Row],[VUT (1u)]]=0,0,ROUND(Tabel18[[#This Row],[VUT (1u)]]*R56,2))</f>
        <v>0</v>
      </c>
      <c r="G75" s="158">
        <f>IF(OR(Tabel18[[#This Row],[SUT (totaal)]]="n.v.t.",Tabel18[[#This Row],[SUT (totaal)]]="",Tabel18[[#This Row],[VUT (totaal)]]=""),"",Tabel18[[#This Row],[SUT (totaal)]]-Tabel18[[#This Row],[VUT (totaal)]])</f>
        <v>0</v>
      </c>
    </row>
    <row r="76" spans="1:7" x14ac:dyDescent="0.2">
      <c r="B76" s="153" t="str">
        <f>IF(Personeelskosten!T28=0,Personeelskosten!T14,Personeelskosten!T16)</f>
        <v>medewerker 17</v>
      </c>
      <c r="C76" s="158">
        <f>IF(LEFT(Tabel18[[#This Row],[Medewerkers]],10)="medewerkers",0,IF(OR(S17=WB!$M$4,S17=WB!$M$7,S17=WB!$M$8,S17=WB!$M$9,S17=WB!$M$11),"n.v.t.",Personeelskosten!T24))</f>
        <v>0</v>
      </c>
      <c r="D76" s="158">
        <f>IF(LEFT(Tabel18[[#This Row],[Medewerkers]],10)="medewerker",0,Personeelskosten!T29)</f>
        <v>0</v>
      </c>
      <c r="E76" s="158">
        <f>IF(Tabel18[[#This Row],[SUT (1u)]]="n.v.t.","n.v.t.",ROUND(Tabel18[[#This Row],[SUT (1u)]]*S56,2))</f>
        <v>0</v>
      </c>
      <c r="F76" s="158">
        <f>IF(Tabel18[[#This Row],[VUT (1u)]]=0,0,ROUND(Tabel18[[#This Row],[VUT (1u)]]*S56,2))</f>
        <v>0</v>
      </c>
      <c r="G76" s="158">
        <f>IF(OR(Tabel18[[#This Row],[SUT (totaal)]]="n.v.t.",Tabel18[[#This Row],[SUT (totaal)]]="",Tabel18[[#This Row],[VUT (totaal)]]=""),"",Tabel18[[#This Row],[SUT (totaal)]]-Tabel18[[#This Row],[VUT (totaal)]])</f>
        <v>0</v>
      </c>
    </row>
    <row r="77" spans="1:7" x14ac:dyDescent="0.2">
      <c r="B77" s="153" t="str">
        <f>IF(Personeelskosten!U28=0,Personeelskosten!U14,Personeelskosten!U16)</f>
        <v>medewerker 18</v>
      </c>
      <c r="C77" s="158">
        <f>IF(LEFT(Tabel18[[#This Row],[Medewerkers]],10)="medewerkers",0,IF(OR(T17=WB!$M$4,T17=WB!$M$7,T17=WB!$M$8,T17=WB!$M$9,T17=WB!$M$11),"n.v.t.",Personeelskosten!U24))</f>
        <v>0</v>
      </c>
      <c r="D77" s="158">
        <f>IF(LEFT(Tabel18[[#This Row],[Medewerkers]],10)="medewerker",0,Personeelskosten!U29)</f>
        <v>0</v>
      </c>
      <c r="E77" s="158">
        <f>IF(Tabel18[[#This Row],[SUT (1u)]]="n.v.t.","n.v.t.",ROUND(Tabel18[[#This Row],[SUT (1u)]]*T56,2))</f>
        <v>0</v>
      </c>
      <c r="F77" s="158">
        <f>IF(Tabel18[[#This Row],[VUT (1u)]]=0,0,ROUND(Tabel18[[#This Row],[VUT (1u)]]*T56,2))</f>
        <v>0</v>
      </c>
      <c r="G77" s="158">
        <f>IF(OR(Tabel18[[#This Row],[SUT (totaal)]]="n.v.t.",Tabel18[[#This Row],[SUT (totaal)]]="",Tabel18[[#This Row],[VUT (totaal)]]=""),"",Tabel18[[#This Row],[SUT (totaal)]]-Tabel18[[#This Row],[VUT (totaal)]])</f>
        <v>0</v>
      </c>
    </row>
    <row r="78" spans="1:7" x14ac:dyDescent="0.2">
      <c r="B78" s="153" t="str">
        <f>IF(Personeelskosten!V28=0,Personeelskosten!V14,Personeelskosten!V16)</f>
        <v>medewerker 19</v>
      </c>
      <c r="C78" s="158">
        <f>IF(LEFT(Tabel18[[#This Row],[Medewerkers]],10)="medewerkers",0,IF(OR(U17=WB!$M$4,U17=WB!$M$7,U17=WB!$M$8,U17=WB!$M$9,U17=WB!$M$11),"n.v.t.",Personeelskosten!V24))</f>
        <v>0</v>
      </c>
      <c r="D78" s="158">
        <f>IF(LEFT(Tabel18[[#This Row],[Medewerkers]],10)="medewerker",0,Personeelskosten!V29)</f>
        <v>0</v>
      </c>
      <c r="E78" s="158">
        <f>IF(Tabel18[[#This Row],[SUT (1u)]]="n.v.t.","n.v.t.",ROUND(Tabel18[[#This Row],[SUT (1u)]]*U56,2))</f>
        <v>0</v>
      </c>
      <c r="F78" s="158">
        <f>IF(Tabel18[[#This Row],[VUT (1u)]]=0,0,ROUND(Tabel18[[#This Row],[VUT (1u)]]*U56,2))</f>
        <v>0</v>
      </c>
      <c r="G78" s="158">
        <f>IF(OR(Tabel18[[#This Row],[SUT (totaal)]]="n.v.t.",Tabel18[[#This Row],[SUT (totaal)]]="",Tabel18[[#This Row],[VUT (totaal)]]=""),"",Tabel18[[#This Row],[SUT (totaal)]]-Tabel18[[#This Row],[VUT (totaal)]])</f>
        <v>0</v>
      </c>
    </row>
    <row r="79" spans="1:7" x14ac:dyDescent="0.2">
      <c r="B79" s="153" t="str">
        <f>IF(Personeelskosten!W28=0,Personeelskosten!W14,Personeelskosten!W16)</f>
        <v>medewerker 20</v>
      </c>
      <c r="C79" s="158">
        <f>IF(LEFT(Tabel18[[#This Row],[Medewerkers]],10)="medewerkers",0,IF(OR(V17=WB!$M$4,V17=WB!$M$7,V17=WB!$M$8,V17=WB!$M$9,V17=WB!$M$11),"n.v.t.",Personeelskosten!W24))</f>
        <v>0</v>
      </c>
      <c r="D79" s="158">
        <f>IF(LEFT(Tabel18[[#This Row],[Medewerkers]],10)="medewerker",0,Personeelskosten!W29)</f>
        <v>0</v>
      </c>
      <c r="E79" s="168">
        <f>IF(Tabel18[[#This Row],[SUT (1u)]]="n.v.t.","n.v.t.",ROUND(Tabel18[[#This Row],[SUT (1u)]]*V56,2))</f>
        <v>0</v>
      </c>
      <c r="F79" s="169">
        <f>IF(Tabel18[[#This Row],[VUT (1u)]]=0,0,ROUND(Tabel18[[#This Row],[VUT (1u)]]*V56,2))</f>
        <v>0</v>
      </c>
      <c r="G79" s="158">
        <f>IF(OR(Tabel18[[#This Row],[SUT (totaal)]]="n.v.t.",Tabel18[[#This Row],[SUT (totaal)]]="",Tabel18[[#This Row],[VUT (totaal)]]=""),"",Tabel18[[#This Row],[SUT (totaal)]]-Tabel18[[#This Row],[VUT (totaal)]])</f>
        <v>0</v>
      </c>
    </row>
    <row r="80" spans="1:7" x14ac:dyDescent="0.2">
      <c r="B80" s="170" t="s">
        <v>125</v>
      </c>
      <c r="C80" s="157"/>
      <c r="D80" s="157"/>
      <c r="E80" s="171">
        <f>SUM(E60:E79)</f>
        <v>0</v>
      </c>
      <c r="F80" s="171">
        <f>SUM(F60:F79)</f>
        <v>0</v>
      </c>
      <c r="G80" s="171">
        <f>IF(OR(Personeelsinzet!$E80="",Personeelsinzet!$F80=""),"",Personeelsinzet!$E80-Personeelsinzet!$F80)</f>
        <v>0</v>
      </c>
    </row>
    <row r="81" spans="1:12" x14ac:dyDescent="0.2">
      <c r="C81" s="162"/>
      <c r="D81" s="162"/>
      <c r="E81" s="172"/>
      <c r="F81" s="172"/>
      <c r="G81" s="172"/>
    </row>
    <row r="82" spans="1:12" ht="15.75" x14ac:dyDescent="0.25">
      <c r="B82" s="166" t="s">
        <v>126</v>
      </c>
    </row>
    <row r="83" spans="1:12" x14ac:dyDescent="0.2">
      <c r="B83" s="173"/>
      <c r="C83" s="272" t="s">
        <v>127</v>
      </c>
      <c r="D83" s="272"/>
      <c r="E83" s="272" t="s">
        <v>128</v>
      </c>
      <c r="F83" s="272"/>
    </row>
    <row r="84" spans="1:12" x14ac:dyDescent="0.2">
      <c r="B84" s="174" t="s">
        <v>129</v>
      </c>
      <c r="C84" s="273" t="s">
        <v>130</v>
      </c>
      <c r="D84" s="273"/>
      <c r="E84" s="273"/>
      <c r="F84" s="273"/>
    </row>
    <row r="85" spans="1:12" ht="39.6" customHeight="1" x14ac:dyDescent="0.2">
      <c r="B85" s="174" t="s">
        <v>131</v>
      </c>
      <c r="C85" s="271" t="s">
        <v>132</v>
      </c>
      <c r="D85" s="271"/>
      <c r="E85" s="273" t="s">
        <v>133</v>
      </c>
      <c r="F85" s="273"/>
    </row>
    <row r="86" spans="1:12" ht="39.6" customHeight="1" x14ac:dyDescent="0.2">
      <c r="B86" s="174" t="s">
        <v>134</v>
      </c>
      <c r="C86" s="271" t="s">
        <v>135</v>
      </c>
      <c r="D86" s="271"/>
      <c r="E86" s="271" t="s">
        <v>136</v>
      </c>
      <c r="F86" s="271"/>
    </row>
    <row r="87" spans="1:12" ht="39.6" customHeight="1" x14ac:dyDescent="0.2">
      <c r="B87" s="174" t="s">
        <v>137</v>
      </c>
      <c r="C87" s="271" t="s">
        <v>138</v>
      </c>
      <c r="D87" s="271"/>
      <c r="E87" s="273" t="s">
        <v>133</v>
      </c>
      <c r="F87" s="273"/>
    </row>
    <row r="88" spans="1:12" ht="77.849999999999994" customHeight="1" x14ac:dyDescent="0.2">
      <c r="B88" s="274" t="s">
        <v>139</v>
      </c>
      <c r="C88" s="275" t="s">
        <v>140</v>
      </c>
      <c r="D88" s="275"/>
      <c r="E88" s="275" t="s">
        <v>141</v>
      </c>
      <c r="F88" s="275"/>
    </row>
    <row r="89" spans="1:12" ht="54.6" customHeight="1" x14ac:dyDescent="0.2">
      <c r="B89" s="274"/>
      <c r="C89" s="271" t="s">
        <v>142</v>
      </c>
      <c r="D89" s="271"/>
      <c r="E89" s="275"/>
      <c r="F89" s="275"/>
    </row>
    <row r="90" spans="1:12" ht="13.35" customHeight="1" x14ac:dyDescent="0.2">
      <c r="B90" s="274"/>
      <c r="C90" s="271" t="s">
        <v>143</v>
      </c>
      <c r="D90" s="271"/>
      <c r="E90" s="271"/>
      <c r="F90" s="271"/>
    </row>
    <row r="91" spans="1:12" ht="25.5" x14ac:dyDescent="0.2">
      <c r="B91" s="175" t="s">
        <v>144</v>
      </c>
      <c r="C91" s="273" t="s">
        <v>145</v>
      </c>
      <c r="D91" s="273"/>
      <c r="E91" s="273" t="s">
        <v>146</v>
      </c>
      <c r="F91" s="273"/>
    </row>
    <row r="92" spans="1:12" ht="13.5" thickBot="1" x14ac:dyDescent="0.25">
      <c r="K92" s="176"/>
      <c r="L92" s="177"/>
    </row>
    <row r="93" spans="1:12" ht="13.5" thickBot="1" x14ac:dyDescent="0.25">
      <c r="A93" s="265" t="s">
        <v>147</v>
      </c>
      <c r="B93" s="266"/>
      <c r="C93" s="267"/>
      <c r="D93" s="201"/>
      <c r="K93" s="178"/>
    </row>
    <row r="94" spans="1:12" x14ac:dyDescent="0.2">
      <c r="K94" s="178"/>
    </row>
    <row r="95" spans="1:12" x14ac:dyDescent="0.2">
      <c r="K95" s="178"/>
    </row>
    <row r="96" spans="1:12" x14ac:dyDescent="0.2">
      <c r="K96" s="178"/>
    </row>
    <row r="97" spans="11:11" x14ac:dyDescent="0.2">
      <c r="K97" s="178"/>
    </row>
    <row r="98" spans="11:11" x14ac:dyDescent="0.2">
      <c r="K98" s="178"/>
    </row>
    <row r="99" spans="11:11" x14ac:dyDescent="0.2">
      <c r="K99" s="178"/>
    </row>
  </sheetData>
  <sheetProtection algorithmName="SHA-512" hashValue="bJplX6axiKmw3So0KNJ6vmAUBKa7NVXmW6qqodgz1SoJLwq/IIhB/qbwGOyx1Js66moCmAAXLsWmrO5nLB1N2A==" saltValue="YAIbqOS/WMdzR+yoN41J/g==" spinCount="100000" sheet="1" objects="1" scenarios="1"/>
  <mergeCells count="35">
    <mergeCell ref="E91:F91"/>
    <mergeCell ref="C91:D91"/>
    <mergeCell ref="C89:D89"/>
    <mergeCell ref="C88:D88"/>
    <mergeCell ref="C87:D87"/>
    <mergeCell ref="C86:D86"/>
    <mergeCell ref="A41:A45"/>
    <mergeCell ref="C85:D85"/>
    <mergeCell ref="C90:F90"/>
    <mergeCell ref="A46:A50"/>
    <mergeCell ref="A51:A55"/>
    <mergeCell ref="C83:D83"/>
    <mergeCell ref="E83:F83"/>
    <mergeCell ref="C84:F84"/>
    <mergeCell ref="B88:B90"/>
    <mergeCell ref="E85:F85"/>
    <mergeCell ref="E86:F86"/>
    <mergeCell ref="E87:F87"/>
    <mergeCell ref="E88:F89"/>
    <mergeCell ref="A93:C93"/>
    <mergeCell ref="B10:G10"/>
    <mergeCell ref="B3:G3"/>
    <mergeCell ref="B4:G4"/>
    <mergeCell ref="B5:G5"/>
    <mergeCell ref="B13:G13"/>
    <mergeCell ref="B12:G12"/>
    <mergeCell ref="B11:G11"/>
    <mergeCell ref="B9:G9"/>
    <mergeCell ref="B8:G8"/>
    <mergeCell ref="B7:G7"/>
    <mergeCell ref="B6:G6"/>
    <mergeCell ref="A21:A25"/>
    <mergeCell ref="A26:A30"/>
    <mergeCell ref="A31:A35"/>
    <mergeCell ref="A36:A40"/>
  </mergeCells>
  <conditionalFormatting sqref="A21:A55">
    <cfRule type="containsBlanks" dxfId="5" priority="1">
      <formula>LEN(TRIM(A21))=0</formula>
    </cfRule>
  </conditionalFormatting>
  <conditionalFormatting sqref="B21:B55">
    <cfRule type="cellIs" dxfId="4" priority="2" operator="equal">
      <formula>""</formula>
    </cfRule>
  </conditionalFormatting>
  <conditionalFormatting sqref="C21:V55">
    <cfRule type="expression" dxfId="3" priority="4" stopIfTrue="1">
      <formula>$B21=""</formula>
    </cfRule>
    <cfRule type="expression" dxfId="2" priority="5" stopIfTrue="1">
      <formula>LEFT(C$16,10)="medewerker"</formula>
    </cfRule>
  </conditionalFormatting>
  <hyperlinks>
    <hyperlink ref="B14" location="'Externe kosten'!A5" display="Volgende" xr:uid="{4BD1F4D7-FA72-42A2-B2A1-8E3485A948B0}"/>
    <hyperlink ref="H11" location="Personeelsinzet!A82" display="snelkoppeling naar voor- en nadelen" xr:uid="{A5083DA9-A353-489B-BC90-59145C7CC40B}"/>
  </hyperlink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WB!$AP$4:$AP$6</xm:f>
          </x14:formula1>
          <xm:sqref>D93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B2:E66"/>
  <sheetViews>
    <sheetView showGridLines="0" workbookViewId="0">
      <selection activeCell="C6" sqref="C6"/>
    </sheetView>
  </sheetViews>
  <sheetFormatPr defaultColWidth="8.5703125" defaultRowHeight="12.75" x14ac:dyDescent="0.2"/>
  <cols>
    <col min="2" max="2" width="29.42578125" customWidth="1"/>
    <col min="3" max="3" width="34.42578125" customWidth="1"/>
    <col min="4" max="4" width="85" customWidth="1"/>
    <col min="5" max="5" width="20.5703125" customWidth="1"/>
  </cols>
  <sheetData>
    <row r="2" spans="2:5" x14ac:dyDescent="0.2">
      <c r="B2" s="76" t="s">
        <v>4</v>
      </c>
    </row>
    <row r="3" spans="2:5" ht="30" customHeight="1" x14ac:dyDescent="0.2">
      <c r="B3" s="269" t="s">
        <v>148</v>
      </c>
      <c r="C3" s="276"/>
      <c r="D3" s="276"/>
      <c r="E3" s="276"/>
    </row>
    <row r="4" spans="2:5" x14ac:dyDescent="0.2">
      <c r="B4" t="s">
        <v>149</v>
      </c>
    </row>
    <row r="5" spans="2:5" x14ac:dyDescent="0.2">
      <c r="B5" t="s">
        <v>150</v>
      </c>
    </row>
    <row r="6" spans="2:5" x14ac:dyDescent="0.2">
      <c r="B6" t="s">
        <v>151</v>
      </c>
    </row>
    <row r="7" spans="2:5" x14ac:dyDescent="0.2">
      <c r="B7" t="s">
        <v>152</v>
      </c>
    </row>
    <row r="8" spans="2:5" x14ac:dyDescent="0.2">
      <c r="B8" s="55" t="s">
        <v>153</v>
      </c>
    </row>
    <row r="9" spans="2:5" x14ac:dyDescent="0.2">
      <c r="B9" s="198" t="s">
        <v>111</v>
      </c>
    </row>
    <row r="10" spans="2:5" ht="15.75" x14ac:dyDescent="0.25">
      <c r="B10" s="64" t="s">
        <v>154</v>
      </c>
      <c r="D10" s="217" t="s">
        <v>155</v>
      </c>
      <c r="E10" s="218">
        <f>SUM(E13:E64)</f>
        <v>0</v>
      </c>
    </row>
    <row r="12" spans="2:5" s="55" customFormat="1" ht="25.5" x14ac:dyDescent="0.2">
      <c r="B12" s="70" t="s">
        <v>17</v>
      </c>
      <c r="C12" s="70" t="s">
        <v>156</v>
      </c>
      <c r="D12" s="70" t="s">
        <v>157</v>
      </c>
      <c r="E12" s="71" t="s">
        <v>158</v>
      </c>
    </row>
    <row r="13" spans="2:5" x14ac:dyDescent="0.2">
      <c r="B13" s="202"/>
      <c r="C13" s="183"/>
      <c r="D13" s="203"/>
      <c r="E13" s="204"/>
    </row>
    <row r="14" spans="2:5" x14ac:dyDescent="0.2">
      <c r="B14" s="202"/>
      <c r="C14" s="183"/>
      <c r="D14" s="203"/>
      <c r="E14" s="204"/>
    </row>
    <row r="15" spans="2:5" x14ac:dyDescent="0.2">
      <c r="B15" s="202"/>
      <c r="C15" s="183"/>
      <c r="D15" s="203"/>
      <c r="E15" s="204"/>
    </row>
    <row r="16" spans="2:5" x14ac:dyDescent="0.2">
      <c r="B16" s="202"/>
      <c r="C16" s="183"/>
      <c r="D16" s="203"/>
      <c r="E16" s="204"/>
    </row>
    <row r="17" spans="2:5" x14ac:dyDescent="0.2">
      <c r="B17" s="202"/>
      <c r="C17" s="183"/>
      <c r="D17" s="203"/>
      <c r="E17" s="204"/>
    </row>
    <row r="18" spans="2:5" x14ac:dyDescent="0.2">
      <c r="B18" s="202"/>
      <c r="C18" s="183"/>
      <c r="D18" s="203"/>
      <c r="E18" s="204"/>
    </row>
    <row r="19" spans="2:5" x14ac:dyDescent="0.2">
      <c r="B19" s="202"/>
      <c r="C19" s="183"/>
      <c r="D19" s="203"/>
      <c r="E19" s="204"/>
    </row>
    <row r="20" spans="2:5" x14ac:dyDescent="0.2">
      <c r="B20" s="202"/>
      <c r="C20" s="183"/>
      <c r="D20" s="203"/>
      <c r="E20" s="204"/>
    </row>
    <row r="21" spans="2:5" x14ac:dyDescent="0.2">
      <c r="B21" s="202"/>
      <c r="C21" s="183"/>
      <c r="D21" s="203"/>
      <c r="E21" s="204"/>
    </row>
    <row r="22" spans="2:5" x14ac:dyDescent="0.2">
      <c r="B22" s="202"/>
      <c r="C22" s="183"/>
      <c r="D22" s="203"/>
      <c r="E22" s="204"/>
    </row>
    <row r="23" spans="2:5" x14ac:dyDescent="0.2">
      <c r="B23" s="202"/>
      <c r="C23" s="183"/>
      <c r="D23" s="203"/>
      <c r="E23" s="204"/>
    </row>
    <row r="24" spans="2:5" x14ac:dyDescent="0.2">
      <c r="B24" s="202"/>
      <c r="C24" s="183"/>
      <c r="D24" s="203"/>
      <c r="E24" s="204"/>
    </row>
    <row r="25" spans="2:5" x14ac:dyDescent="0.2">
      <c r="B25" s="202"/>
      <c r="C25" s="183"/>
      <c r="D25" s="203"/>
      <c r="E25" s="204"/>
    </row>
    <row r="26" spans="2:5" x14ac:dyDescent="0.2">
      <c r="B26" s="202"/>
      <c r="C26" s="183"/>
      <c r="D26" s="203"/>
      <c r="E26" s="204"/>
    </row>
    <row r="27" spans="2:5" x14ac:dyDescent="0.2">
      <c r="B27" s="202"/>
      <c r="C27" s="183"/>
      <c r="D27" s="203"/>
      <c r="E27" s="204"/>
    </row>
    <row r="28" spans="2:5" x14ac:dyDescent="0.2">
      <c r="B28" s="202"/>
      <c r="C28" s="183"/>
      <c r="D28" s="203"/>
      <c r="E28" s="204"/>
    </row>
    <row r="29" spans="2:5" x14ac:dyDescent="0.2">
      <c r="B29" s="202"/>
      <c r="C29" s="183"/>
      <c r="D29" s="203"/>
      <c r="E29" s="204"/>
    </row>
    <row r="30" spans="2:5" x14ac:dyDescent="0.2">
      <c r="B30" s="202"/>
      <c r="C30" s="183"/>
      <c r="D30" s="203"/>
      <c r="E30" s="204"/>
    </row>
    <row r="31" spans="2:5" x14ac:dyDescent="0.2">
      <c r="B31" s="202"/>
      <c r="C31" s="183"/>
      <c r="D31" s="203"/>
      <c r="E31" s="204"/>
    </row>
    <row r="32" spans="2:5" x14ac:dyDescent="0.2">
      <c r="B32" s="202"/>
      <c r="C32" s="183"/>
      <c r="D32" s="203"/>
      <c r="E32" s="204"/>
    </row>
    <row r="33" spans="2:5" x14ac:dyDescent="0.2">
      <c r="B33" s="202"/>
      <c r="C33" s="183"/>
      <c r="D33" s="203"/>
      <c r="E33" s="204"/>
    </row>
    <row r="34" spans="2:5" x14ac:dyDescent="0.2">
      <c r="B34" s="202"/>
      <c r="C34" s="183"/>
      <c r="D34" s="203"/>
      <c r="E34" s="204"/>
    </row>
    <row r="35" spans="2:5" x14ac:dyDescent="0.2">
      <c r="B35" s="202"/>
      <c r="C35" s="183"/>
      <c r="D35" s="203"/>
      <c r="E35" s="204"/>
    </row>
    <row r="36" spans="2:5" x14ac:dyDescent="0.2">
      <c r="B36" s="202"/>
      <c r="C36" s="183"/>
      <c r="D36" s="203"/>
      <c r="E36" s="204"/>
    </row>
    <row r="37" spans="2:5" x14ac:dyDescent="0.2">
      <c r="B37" s="202"/>
      <c r="C37" s="183"/>
      <c r="D37" s="203"/>
      <c r="E37" s="204"/>
    </row>
    <row r="38" spans="2:5" x14ac:dyDescent="0.2">
      <c r="B38" s="202"/>
      <c r="C38" s="183"/>
      <c r="D38" s="203"/>
      <c r="E38" s="204"/>
    </row>
    <row r="39" spans="2:5" x14ac:dyDescent="0.2">
      <c r="B39" s="202"/>
      <c r="C39" s="183"/>
      <c r="D39" s="203"/>
      <c r="E39" s="204"/>
    </row>
    <row r="40" spans="2:5" x14ac:dyDescent="0.2">
      <c r="B40" s="202"/>
      <c r="C40" s="183"/>
      <c r="D40" s="203"/>
      <c r="E40" s="204"/>
    </row>
    <row r="41" spans="2:5" x14ac:dyDescent="0.2">
      <c r="B41" s="202"/>
      <c r="C41" s="183"/>
      <c r="D41" s="203"/>
      <c r="E41" s="204"/>
    </row>
    <row r="42" spans="2:5" x14ac:dyDescent="0.2">
      <c r="B42" s="202"/>
      <c r="C42" s="183"/>
      <c r="D42" s="203"/>
      <c r="E42" s="204"/>
    </row>
    <row r="43" spans="2:5" x14ac:dyDescent="0.2">
      <c r="B43" s="202"/>
      <c r="C43" s="183"/>
      <c r="D43" s="203"/>
      <c r="E43" s="204"/>
    </row>
    <row r="44" spans="2:5" x14ac:dyDescent="0.2">
      <c r="B44" s="202"/>
      <c r="C44" s="183"/>
      <c r="D44" s="203"/>
      <c r="E44" s="204"/>
    </row>
    <row r="45" spans="2:5" x14ac:dyDescent="0.2">
      <c r="B45" s="202"/>
      <c r="C45" s="183"/>
      <c r="D45" s="203"/>
      <c r="E45" s="204"/>
    </row>
    <row r="46" spans="2:5" x14ac:dyDescent="0.2">
      <c r="B46" s="202"/>
      <c r="C46" s="183"/>
      <c r="D46" s="203"/>
      <c r="E46" s="204"/>
    </row>
    <row r="47" spans="2:5" x14ac:dyDescent="0.2">
      <c r="B47" s="202"/>
      <c r="C47" s="183"/>
      <c r="D47" s="203"/>
      <c r="E47" s="204"/>
    </row>
    <row r="48" spans="2:5" x14ac:dyDescent="0.2">
      <c r="B48" s="202"/>
      <c r="C48" s="183"/>
      <c r="D48" s="203"/>
      <c r="E48" s="204"/>
    </row>
    <row r="49" spans="2:5" x14ac:dyDescent="0.2">
      <c r="B49" s="202"/>
      <c r="C49" s="183"/>
      <c r="D49" s="203"/>
      <c r="E49" s="204"/>
    </row>
    <row r="50" spans="2:5" x14ac:dyDescent="0.2">
      <c r="B50" s="202"/>
      <c r="C50" s="183"/>
      <c r="D50" s="203"/>
      <c r="E50" s="204"/>
    </row>
    <row r="51" spans="2:5" x14ac:dyDescent="0.2">
      <c r="B51" s="202"/>
      <c r="C51" s="183"/>
      <c r="D51" s="203"/>
      <c r="E51" s="204"/>
    </row>
    <row r="52" spans="2:5" x14ac:dyDescent="0.2">
      <c r="B52" s="202"/>
      <c r="C52" s="183"/>
      <c r="D52" s="203"/>
      <c r="E52" s="204"/>
    </row>
    <row r="53" spans="2:5" x14ac:dyDescent="0.2">
      <c r="B53" s="202"/>
      <c r="C53" s="183"/>
      <c r="D53" s="203"/>
      <c r="E53" s="204"/>
    </row>
    <row r="54" spans="2:5" x14ac:dyDescent="0.2">
      <c r="B54" s="202"/>
      <c r="C54" s="183"/>
      <c r="D54" s="203"/>
      <c r="E54" s="204"/>
    </row>
    <row r="55" spans="2:5" x14ac:dyDescent="0.2">
      <c r="B55" s="202"/>
      <c r="C55" s="183"/>
      <c r="D55" s="203"/>
      <c r="E55" s="204"/>
    </row>
    <row r="56" spans="2:5" x14ac:dyDescent="0.2">
      <c r="B56" s="202"/>
      <c r="C56" s="183"/>
      <c r="D56" s="203"/>
      <c r="E56" s="204"/>
    </row>
    <row r="57" spans="2:5" x14ac:dyDescent="0.2">
      <c r="B57" s="202"/>
      <c r="C57" s="183"/>
      <c r="D57" s="203"/>
      <c r="E57" s="204"/>
    </row>
    <row r="58" spans="2:5" x14ac:dyDescent="0.2">
      <c r="B58" s="202"/>
      <c r="C58" s="183"/>
      <c r="D58" s="203"/>
      <c r="E58" s="204"/>
    </row>
    <row r="59" spans="2:5" x14ac:dyDescent="0.2">
      <c r="B59" s="202"/>
      <c r="C59" s="183"/>
      <c r="D59" s="203"/>
      <c r="E59" s="204"/>
    </row>
    <row r="60" spans="2:5" x14ac:dyDescent="0.2">
      <c r="B60" s="202"/>
      <c r="C60" s="183"/>
      <c r="D60" s="203"/>
      <c r="E60" s="204"/>
    </row>
    <row r="61" spans="2:5" x14ac:dyDescent="0.2">
      <c r="B61" s="202"/>
      <c r="C61" s="183"/>
      <c r="D61" s="203"/>
      <c r="E61" s="204"/>
    </row>
    <row r="62" spans="2:5" x14ac:dyDescent="0.2">
      <c r="B62" s="202"/>
      <c r="C62" s="183"/>
      <c r="D62" s="203"/>
      <c r="E62" s="204"/>
    </row>
    <row r="63" spans="2:5" x14ac:dyDescent="0.2">
      <c r="B63" s="202"/>
      <c r="C63" s="183"/>
      <c r="D63" s="203"/>
      <c r="E63" s="204"/>
    </row>
    <row r="64" spans="2:5" x14ac:dyDescent="0.2">
      <c r="B64" s="202"/>
      <c r="C64" s="183"/>
      <c r="D64" s="203"/>
      <c r="E64" s="204"/>
    </row>
    <row r="66" spans="2:2" x14ac:dyDescent="0.2">
      <c r="B66" s="89" t="s">
        <v>159</v>
      </c>
    </row>
  </sheetData>
  <sheetProtection algorithmName="SHA-512" hashValue="BPewfy2bQG/7gm7rSOgGm7jiqp15XI4pTy3h+2wtgkdd5uifvWaWcB7txhvb3hwE4USRjFkIBDQoJgxd6C+yLA==" saltValue="gGjQvJSZdxcKzeCxb9UNYQ==" spinCount="100000" sheet="1" objects="1" scenarios="1"/>
  <autoFilter ref="B12:E12" xr:uid="{00000000-0009-0000-0000-000004000000}"/>
  <mergeCells count="1">
    <mergeCell ref="B3:E3"/>
  </mergeCells>
  <hyperlinks>
    <hyperlink ref="B9" location="'Simulatie kostenplan'!A1" display="Volgende" xr:uid="{648CBD5D-1FDA-48AC-A477-FEFDD6F357B7}"/>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WB!$AM$4:$AM$8</xm:f>
          </x14:formula1>
          <xm:sqref>C13:C64</xm:sqref>
        </x14:dataValidation>
        <x14:dataValidation type="list" allowBlank="1" showInputMessage="1" showErrorMessage="1" xr:uid="{565EF6E0-0314-4434-A76E-5466D662C7A9}">
          <x14:formula1>
            <xm:f>WB!$J$15:$J$22</xm:f>
          </x14:formula1>
          <xm:sqref>B13:B64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2"/>
  <dimension ref="A1:P57"/>
  <sheetViews>
    <sheetView showGridLines="0" zoomScaleNormal="100" workbookViewId="0">
      <selection activeCell="B4" sqref="B4"/>
    </sheetView>
  </sheetViews>
  <sheetFormatPr defaultColWidth="8.5703125" defaultRowHeight="12.75" x14ac:dyDescent="0.2"/>
  <cols>
    <col min="1" max="1" width="8.5703125" style="1"/>
    <col min="2" max="2" width="34" style="1" customWidth="1"/>
    <col min="3" max="6" width="17.5703125" style="1" customWidth="1"/>
    <col min="7" max="7" width="11.5703125" style="1" customWidth="1"/>
    <col min="8" max="8" width="38.5703125" style="1" customWidth="1"/>
    <col min="9" max="12" width="23.5703125" style="1" customWidth="1"/>
    <col min="13" max="16" width="13.5703125" style="1" customWidth="1"/>
    <col min="17" max="18" width="8.5703125" style="1"/>
    <col min="19" max="19" width="25.5703125" style="1" customWidth="1"/>
    <col min="20" max="23" width="14.5703125" style="1" customWidth="1"/>
    <col min="24" max="16384" width="8.5703125" style="1"/>
  </cols>
  <sheetData>
    <row r="1" spans="1:16" x14ac:dyDescent="0.2">
      <c r="A1" s="9"/>
    </row>
    <row r="2" spans="1:16" x14ac:dyDescent="0.2">
      <c r="B2" s="8" t="s">
        <v>4</v>
      </c>
    </row>
    <row r="3" spans="1:16" x14ac:dyDescent="0.2">
      <c r="B3" t="s">
        <v>160</v>
      </c>
    </row>
    <row r="4" spans="1:16" x14ac:dyDescent="0.2">
      <c r="B4" t="s">
        <v>161</v>
      </c>
    </row>
    <row r="5" spans="1:16" x14ac:dyDescent="0.2">
      <c r="B5" t="s">
        <v>162</v>
      </c>
    </row>
    <row r="6" spans="1:16" x14ac:dyDescent="0.2">
      <c r="B6" t="s">
        <v>163</v>
      </c>
    </row>
    <row r="7" spans="1:16" x14ac:dyDescent="0.2">
      <c r="B7" s="55" t="s">
        <v>164</v>
      </c>
    </row>
    <row r="8" spans="1:16" x14ac:dyDescent="0.2">
      <c r="B8" s="198" t="s">
        <v>111</v>
      </c>
    </row>
    <row r="9" spans="1:16" ht="25.5" customHeight="1" x14ac:dyDescent="0.2">
      <c r="B9" s="78" t="s">
        <v>165</v>
      </c>
      <c r="C9" s="316" t="s">
        <v>166</v>
      </c>
      <c r="D9" s="316"/>
      <c r="J9" s="2"/>
      <c r="K9" s="15"/>
      <c r="L9" s="15"/>
      <c r="M9" s="15"/>
      <c r="N9" s="15"/>
      <c r="O9" s="15"/>
      <c r="P9" s="15"/>
    </row>
    <row r="10" spans="1:16" ht="15" customHeight="1" x14ac:dyDescent="0.2">
      <c r="B10" s="3" t="s">
        <v>167</v>
      </c>
      <c r="C10" s="317">
        <f>IF(Personeelsinzet!D93=WB!AP5,SUM(Personeelsinzet!E60:E79),IF(Personeelsinzet!D93=WB!AP6,SUM(Personeelsinzet!F60:F79),0))</f>
        <v>0</v>
      </c>
      <c r="D10" s="318"/>
    </row>
    <row r="11" spans="1:16" ht="15" customHeight="1" x14ac:dyDescent="0.2">
      <c r="B11" s="4" t="s">
        <v>168</v>
      </c>
      <c r="C11" s="318">
        <f>SUM('Externe kosten'!E13:E64)</f>
        <v>0</v>
      </c>
      <c r="D11" s="318"/>
    </row>
    <row r="12" spans="1:16" ht="15" customHeight="1" x14ac:dyDescent="0.2">
      <c r="C12" s="5"/>
    </row>
    <row r="13" spans="1:16" ht="25.35" customHeight="1" x14ac:dyDescent="0.2">
      <c r="B13" s="78" t="s">
        <v>156</v>
      </c>
      <c r="C13" s="314" t="s">
        <v>169</v>
      </c>
      <c r="D13" s="314"/>
    </row>
    <row r="14" spans="1:16" ht="15" customHeight="1" x14ac:dyDescent="0.2">
      <c r="B14" s="6" t="s">
        <v>170</v>
      </c>
      <c r="C14" s="313"/>
      <c r="D14" s="313"/>
    </row>
    <row r="15" spans="1:16" ht="15" customHeight="1" x14ac:dyDescent="0.2">
      <c r="B15" s="7" t="s">
        <v>171</v>
      </c>
      <c r="C15" s="313"/>
      <c r="D15" s="313"/>
    </row>
    <row r="16" spans="1:16" ht="15" customHeight="1" x14ac:dyDescent="0.2"/>
    <row r="17" spans="2:16" ht="25.5" hidden="1" customHeight="1" x14ac:dyDescent="0.2">
      <c r="B17" s="78" t="s">
        <v>156</v>
      </c>
      <c r="C17" s="314" t="s">
        <v>172</v>
      </c>
      <c r="D17" s="314"/>
    </row>
    <row r="18" spans="2:16" ht="25.5" hidden="1" customHeight="1" x14ac:dyDescent="0.2">
      <c r="B18" s="4" t="s">
        <v>173</v>
      </c>
      <c r="C18" s="313" t="s">
        <v>174</v>
      </c>
      <c r="D18" s="313"/>
    </row>
    <row r="19" spans="2:16" ht="15" hidden="1" customHeight="1" x14ac:dyDescent="0.2">
      <c r="B19" s="4" t="s">
        <v>175</v>
      </c>
      <c r="C19" s="315">
        <v>0</v>
      </c>
      <c r="D19" s="315"/>
    </row>
    <row r="20" spans="2:16" ht="19.5" hidden="1" customHeight="1" x14ac:dyDescent="0.2">
      <c r="C20" s="8"/>
      <c r="N20" s="32"/>
      <c r="O20" s="32"/>
      <c r="P20" s="33"/>
    </row>
    <row r="21" spans="2:16" ht="18" customHeight="1" x14ac:dyDescent="0.2">
      <c r="B21" s="74" t="s">
        <v>176</v>
      </c>
      <c r="C21" s="8"/>
      <c r="H21" s="75" t="s">
        <v>177</v>
      </c>
      <c r="N21" s="32"/>
      <c r="O21" s="32"/>
      <c r="P21" s="33"/>
    </row>
    <row r="22" spans="2:16" ht="30" customHeight="1" x14ac:dyDescent="0.2">
      <c r="B22" s="10"/>
      <c r="C22" s="11" t="s">
        <v>178</v>
      </c>
      <c r="D22" s="12" t="s">
        <v>179</v>
      </c>
      <c r="E22" s="13" t="s">
        <v>180</v>
      </c>
      <c r="F22" s="14" t="s">
        <v>181</v>
      </c>
      <c r="H22" s="36"/>
      <c r="I22" s="11" t="s">
        <v>178</v>
      </c>
      <c r="J22" s="12" t="s">
        <v>179</v>
      </c>
      <c r="K22" s="13" t="s">
        <v>180</v>
      </c>
      <c r="L22" s="14" t="s">
        <v>181</v>
      </c>
      <c r="N22" s="35"/>
      <c r="O22" s="35"/>
      <c r="P22" s="35"/>
    </row>
    <row r="23" spans="2:16" ht="20.85" customHeight="1" x14ac:dyDescent="0.2">
      <c r="B23" s="16" t="s">
        <v>175</v>
      </c>
      <c r="C23" s="279" t="s">
        <v>182</v>
      </c>
      <c r="D23" s="280"/>
      <c r="E23" s="280"/>
      <c r="F23" s="281"/>
      <c r="H23" s="291" t="s">
        <v>183</v>
      </c>
      <c r="I23" s="289" t="s">
        <v>184</v>
      </c>
      <c r="J23" s="289"/>
      <c r="K23" s="289"/>
      <c r="L23" s="293" t="s">
        <v>185</v>
      </c>
      <c r="N23" s="35"/>
      <c r="O23" s="35"/>
      <c r="P23" s="35"/>
    </row>
    <row r="24" spans="2:16" x14ac:dyDescent="0.2">
      <c r="B24" s="17" t="s">
        <v>186</v>
      </c>
      <c r="C24" s="285">
        <f>IF(C18="nee",0,IF(C19&gt;37000,37000,C19))</f>
        <v>0</v>
      </c>
      <c r="D24" s="286"/>
      <c r="E24" s="286"/>
      <c r="F24" s="287"/>
      <c r="H24" s="292"/>
      <c r="I24" s="290"/>
      <c r="J24" s="290"/>
      <c r="K24" s="290"/>
      <c r="L24" s="294"/>
      <c r="P24" s="35"/>
    </row>
    <row r="25" spans="2:16" ht="28.35" customHeight="1" x14ac:dyDescent="0.2">
      <c r="B25" s="18" t="s">
        <v>187</v>
      </c>
      <c r="C25" s="279" t="s">
        <v>188</v>
      </c>
      <c r="D25" s="280"/>
      <c r="E25" s="281"/>
      <c r="F25" s="19" t="s">
        <v>189</v>
      </c>
      <c r="H25" s="291" t="s">
        <v>190</v>
      </c>
      <c r="I25" s="293" t="s">
        <v>185</v>
      </c>
      <c r="J25" s="295" t="s">
        <v>184</v>
      </c>
      <c r="K25" s="289"/>
      <c r="L25" s="296"/>
      <c r="P25" s="35"/>
    </row>
    <row r="26" spans="2:16" x14ac:dyDescent="0.2">
      <c r="B26" s="17" t="s">
        <v>191</v>
      </c>
      <c r="C26" s="288">
        <f>IF(Personeelsinzet!D93=WB!AP5,Personeelsinzet!E80,IF(Personeelsinzet!D93=WB!AP6,Personeelsinzet!F80,0))</f>
        <v>0</v>
      </c>
      <c r="D26" s="286"/>
      <c r="E26" s="287"/>
      <c r="F26" s="20">
        <f>D32*0.2</f>
        <v>0</v>
      </c>
      <c r="H26" s="292"/>
      <c r="I26" s="294"/>
      <c r="J26" s="297"/>
      <c r="K26" s="290"/>
      <c r="L26" s="298"/>
      <c r="P26" s="35"/>
    </row>
    <row r="27" spans="2:16" x14ac:dyDescent="0.2">
      <c r="B27" s="16" t="s">
        <v>192</v>
      </c>
      <c r="C27" s="21"/>
      <c r="D27" s="279" t="s">
        <v>193</v>
      </c>
      <c r="E27" s="280"/>
      <c r="F27" s="21"/>
      <c r="H27" s="50" t="s">
        <v>194</v>
      </c>
      <c r="I27" s="37" t="s">
        <v>195</v>
      </c>
      <c r="J27" s="309" t="s">
        <v>196</v>
      </c>
      <c r="K27" s="310"/>
      <c r="L27" s="38" t="s">
        <v>197</v>
      </c>
      <c r="P27" s="35"/>
    </row>
    <row r="28" spans="2:16" ht="21.6" customHeight="1" x14ac:dyDescent="0.2">
      <c r="B28" s="17" t="s">
        <v>198</v>
      </c>
      <c r="C28" s="22"/>
      <c r="D28" s="285">
        <f>IF(C15="Ja",C26*0.015,0)</f>
        <v>0</v>
      </c>
      <c r="E28" s="286"/>
      <c r="F28" s="22"/>
      <c r="H28" s="291" t="s">
        <v>199</v>
      </c>
      <c r="I28" s="311" t="s">
        <v>195</v>
      </c>
      <c r="J28" s="305" t="s">
        <v>196</v>
      </c>
      <c r="K28" s="306"/>
      <c r="L28" s="293" t="s">
        <v>197</v>
      </c>
      <c r="P28" s="39"/>
    </row>
    <row r="29" spans="2:16" x14ac:dyDescent="0.2">
      <c r="B29" s="16" t="s">
        <v>200</v>
      </c>
      <c r="C29" s="21"/>
      <c r="D29" s="19" t="s">
        <v>201</v>
      </c>
      <c r="E29" s="19" t="s">
        <v>202</v>
      </c>
      <c r="F29" s="19" t="s">
        <v>201</v>
      </c>
      <c r="H29" s="292"/>
      <c r="I29" s="312"/>
      <c r="J29" s="307"/>
      <c r="K29" s="308"/>
      <c r="L29" s="294"/>
      <c r="P29" s="39"/>
    </row>
    <row r="30" spans="2:16" x14ac:dyDescent="0.2">
      <c r="B30" s="17" t="s">
        <v>203</v>
      </c>
      <c r="C30" s="22"/>
      <c r="D30" s="23">
        <f>IF(C14="Ja",C26*0.15,0)</f>
        <v>0</v>
      </c>
      <c r="E30" s="23">
        <f>IF(C14="Ja",(C26+D32+D28)*0.07,0)</f>
        <v>0</v>
      </c>
      <c r="F30" s="23">
        <f>IF(C14="Ja",F26*0.15,0)</f>
        <v>0</v>
      </c>
      <c r="H30" s="50" t="s">
        <v>204</v>
      </c>
      <c r="I30" s="92" t="s">
        <v>205</v>
      </c>
      <c r="J30" s="299" t="s">
        <v>206</v>
      </c>
      <c r="K30" s="300"/>
      <c r="L30" s="301"/>
      <c r="P30" s="39"/>
    </row>
    <row r="31" spans="2:16" ht="35.1" customHeight="1" x14ac:dyDescent="0.2">
      <c r="B31" s="24" t="s">
        <v>168</v>
      </c>
      <c r="C31" s="19" t="s">
        <v>207</v>
      </c>
      <c r="D31" s="279" t="s">
        <v>208</v>
      </c>
      <c r="E31" s="280"/>
      <c r="F31" s="281"/>
      <c r="H31" s="291" t="s">
        <v>209</v>
      </c>
      <c r="I31" s="303" t="s">
        <v>210</v>
      </c>
      <c r="J31" s="303" t="s">
        <v>211</v>
      </c>
      <c r="K31" s="303" t="s">
        <v>212</v>
      </c>
      <c r="L31" s="303" t="s">
        <v>213</v>
      </c>
      <c r="P31" s="39"/>
    </row>
    <row r="32" spans="2:16" ht="13.5" thickBot="1" x14ac:dyDescent="0.25">
      <c r="B32" s="25" t="s">
        <v>214</v>
      </c>
      <c r="C32" s="26">
        <f>C26*0.4</f>
        <v>0</v>
      </c>
      <c r="D32" s="282">
        <f>C11</f>
        <v>0</v>
      </c>
      <c r="E32" s="283"/>
      <c r="F32" s="284"/>
      <c r="H32" s="302"/>
      <c r="I32" s="304"/>
      <c r="J32" s="304"/>
      <c r="K32" s="304"/>
      <c r="L32" s="304"/>
      <c r="M32" s="42"/>
      <c r="N32" s="39"/>
      <c r="O32" s="39"/>
      <c r="P32" s="39"/>
    </row>
    <row r="33" spans="2:16" ht="39.75" customHeight="1" x14ac:dyDescent="0.2">
      <c r="B33" s="27" t="s">
        <v>215</v>
      </c>
      <c r="C33" s="28">
        <f>SUM(C24,C26,C32)</f>
        <v>0</v>
      </c>
      <c r="D33" s="29">
        <f>SUM(C24,C26,D28,D30,D32)</f>
        <v>0</v>
      </c>
      <c r="E33" s="30">
        <f>SUM(C24,C26,D28,E30,D32)</f>
        <v>0</v>
      </c>
      <c r="F33" s="31">
        <f>SUM(C24,F26,F30,D32)</f>
        <v>0</v>
      </c>
      <c r="H33" s="40" t="s">
        <v>216</v>
      </c>
      <c r="I33" s="41" t="s">
        <v>217</v>
      </c>
      <c r="J33" s="51" t="s">
        <v>218</v>
      </c>
      <c r="K33" s="52" t="s">
        <v>218</v>
      </c>
      <c r="L33" s="53" t="s">
        <v>219</v>
      </c>
      <c r="M33" s="39"/>
      <c r="N33" s="39"/>
      <c r="O33" s="39"/>
      <c r="P33" s="39"/>
    </row>
    <row r="35" spans="2:16" ht="13.5" customHeight="1" thickBot="1" x14ac:dyDescent="0.25">
      <c r="B35" s="136" t="s">
        <v>220</v>
      </c>
      <c r="C35" s="137" t="s">
        <v>221</v>
      </c>
      <c r="D35" s="136"/>
      <c r="G35" s="138"/>
      <c r="H35" s="138"/>
      <c r="I35" s="43"/>
      <c r="K35" s="8"/>
      <c r="L35" s="34"/>
    </row>
    <row r="36" spans="2:16" ht="28.5" customHeight="1" thickBot="1" x14ac:dyDescent="0.25">
      <c r="B36" s="68" t="s">
        <v>222</v>
      </c>
      <c r="C36" s="69"/>
      <c r="D36" s="69"/>
      <c r="E36" s="205" t="s">
        <v>223</v>
      </c>
      <c r="G36" s="277"/>
      <c r="H36" s="277"/>
      <c r="I36" s="43"/>
      <c r="K36" s="8"/>
      <c r="L36" s="34"/>
      <c r="M36" s="35"/>
      <c r="N36" s="35"/>
      <c r="O36" s="35"/>
      <c r="P36" s="35"/>
    </row>
    <row r="37" spans="2:16" x14ac:dyDescent="0.2">
      <c r="B37"/>
      <c r="C37" s="67"/>
      <c r="D37"/>
      <c r="G37" s="278"/>
      <c r="H37" s="278"/>
      <c r="I37" s="278"/>
      <c r="K37" s="8"/>
      <c r="L37" s="34"/>
    </row>
    <row r="38" spans="2:16" x14ac:dyDescent="0.2">
      <c r="B38"/>
      <c r="C38" s="67"/>
      <c r="D38" s="66"/>
      <c r="G38" s="43"/>
      <c r="H38" s="43"/>
      <c r="I38" s="43"/>
      <c r="K38" s="8"/>
      <c r="L38" s="34"/>
      <c r="M38" s="35"/>
      <c r="N38" s="35"/>
      <c r="O38" s="35"/>
      <c r="P38" s="35"/>
    </row>
    <row r="39" spans="2:16" x14ac:dyDescent="0.2">
      <c r="B39"/>
      <c r="C39" s="67"/>
      <c r="D39" s="66"/>
      <c r="G39" s="45"/>
      <c r="H39" s="46"/>
      <c r="I39" s="47"/>
      <c r="K39" s="48"/>
      <c r="L39" s="34"/>
    </row>
    <row r="40" spans="2:16" x14ac:dyDescent="0.2">
      <c r="B40"/>
      <c r="C40" s="67"/>
      <c r="D40"/>
      <c r="K40" s="48"/>
      <c r="L40" s="34"/>
      <c r="M40" s="35"/>
      <c r="N40" s="35"/>
      <c r="O40" s="35"/>
      <c r="P40" s="35"/>
    </row>
    <row r="41" spans="2:16" x14ac:dyDescent="0.2">
      <c r="B41"/>
      <c r="C41"/>
      <c r="D41"/>
      <c r="K41" s="48"/>
      <c r="L41" s="34"/>
      <c r="M41" s="39"/>
      <c r="N41" s="39"/>
      <c r="O41" s="39"/>
      <c r="P41" s="39"/>
    </row>
    <row r="42" spans="2:16" x14ac:dyDescent="0.2">
      <c r="K42" s="48"/>
      <c r="L42" s="49"/>
      <c r="M42" s="35"/>
      <c r="N42" s="35"/>
      <c r="O42" s="35"/>
      <c r="P42" s="35"/>
    </row>
    <row r="43" spans="2:16" x14ac:dyDescent="0.2">
      <c r="B43"/>
      <c r="C43"/>
      <c r="D43"/>
      <c r="K43" s="48"/>
      <c r="L43" s="49"/>
    </row>
    <row r="44" spans="2:16" ht="26.85" customHeight="1" x14ac:dyDescent="0.2">
      <c r="C44"/>
      <c r="D44"/>
      <c r="K44" s="48"/>
      <c r="L44" s="2"/>
      <c r="M44" s="39"/>
      <c r="N44" s="39"/>
      <c r="O44" s="39"/>
      <c r="P44" s="39"/>
    </row>
    <row r="46" spans="2:16" x14ac:dyDescent="0.2">
      <c r="K46" s="44"/>
    </row>
    <row r="47" spans="2:16" x14ac:dyDescent="0.2">
      <c r="K47" s="8"/>
    </row>
    <row r="48" spans="2:16" x14ac:dyDescent="0.2">
      <c r="K48" s="8"/>
    </row>
    <row r="49" spans="11:11" x14ac:dyDescent="0.2">
      <c r="K49" s="8"/>
    </row>
    <row r="50" spans="11:11" x14ac:dyDescent="0.2">
      <c r="K50" s="8"/>
    </row>
    <row r="51" spans="11:11" x14ac:dyDescent="0.2">
      <c r="K51" s="8"/>
    </row>
    <row r="52" spans="11:11" x14ac:dyDescent="0.2">
      <c r="K52" s="48"/>
    </row>
    <row r="53" spans="11:11" x14ac:dyDescent="0.2">
      <c r="K53" s="48"/>
    </row>
    <row r="54" spans="11:11" x14ac:dyDescent="0.2">
      <c r="K54" s="48"/>
    </row>
    <row r="55" spans="11:11" x14ac:dyDescent="0.2">
      <c r="K55" s="48"/>
    </row>
    <row r="56" spans="11:11" x14ac:dyDescent="0.2">
      <c r="K56" s="48"/>
    </row>
    <row r="57" spans="11:11" x14ac:dyDescent="0.2">
      <c r="K57" s="48"/>
    </row>
  </sheetData>
  <sheetProtection algorithmName="SHA-512" hashValue="wMxPtIk+ZGKhnV7ZEoZU8z+1/Dhk1A/e9s89onXGQah+xkUnic2zbEzAcHhqjmD+kV8OAljMO8LWGn6pQEmKeg==" saltValue="ElTLlsQpJ72mslRxfd6S/A==" spinCount="100000" sheet="1" objects="1" scenarios="1"/>
  <mergeCells count="36">
    <mergeCell ref="C9:D9"/>
    <mergeCell ref="C10:D10"/>
    <mergeCell ref="C11:D11"/>
    <mergeCell ref="C13:D13"/>
    <mergeCell ref="C14:D14"/>
    <mergeCell ref="L23:L24"/>
    <mergeCell ref="J27:K27"/>
    <mergeCell ref="H28:H29"/>
    <mergeCell ref="I28:I29"/>
    <mergeCell ref="C15:D15"/>
    <mergeCell ref="D27:E27"/>
    <mergeCell ref="D28:E28"/>
    <mergeCell ref="C17:D17"/>
    <mergeCell ref="C19:D19"/>
    <mergeCell ref="C18:D18"/>
    <mergeCell ref="J31:J32"/>
    <mergeCell ref="K31:K32"/>
    <mergeCell ref="L31:L32"/>
    <mergeCell ref="J28:K29"/>
    <mergeCell ref="L28:L29"/>
    <mergeCell ref="G36:H36"/>
    <mergeCell ref="G37:I37"/>
    <mergeCell ref="D31:F31"/>
    <mergeCell ref="D32:F32"/>
    <mergeCell ref="C23:F23"/>
    <mergeCell ref="C24:F24"/>
    <mergeCell ref="C25:E25"/>
    <mergeCell ref="C26:E26"/>
    <mergeCell ref="I23:K24"/>
    <mergeCell ref="H25:H26"/>
    <mergeCell ref="I25:I26"/>
    <mergeCell ref="J25:L26"/>
    <mergeCell ref="H23:H24"/>
    <mergeCell ref="J30:L30"/>
    <mergeCell ref="H31:H32"/>
    <mergeCell ref="I31:I32"/>
  </mergeCells>
  <conditionalFormatting sqref="C19">
    <cfRule type="cellIs" dxfId="1" priority="1" operator="greaterThan">
      <formula>37000</formula>
    </cfRule>
  </conditionalFormatting>
  <hyperlinks>
    <hyperlink ref="B8" location="'Detail kostenplan'!A1" display="Volgende" xr:uid="{DDAADFF3-2069-4332-B787-DC0C9A747602}"/>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WB!$G$3:$G$7</xm:f>
          </x14:formula1>
          <xm:sqref>E36</xm:sqref>
        </x14:dataValidation>
        <x14:dataValidation type="list" allowBlank="1" showInputMessage="1" showErrorMessage="1" xr:uid="{00000000-0002-0000-0500-000001000000}">
          <x14:formula1>
            <xm:f>WB!$U$4:$U$6</xm:f>
          </x14:formula1>
          <xm:sqref>C14:D15 C18:D18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A2:HV1121"/>
  <sheetViews>
    <sheetView topLeftCell="AK1" zoomScaleNormal="100" workbookViewId="0">
      <selection activeCell="AO24" sqref="AO24:BF25"/>
    </sheetView>
  </sheetViews>
  <sheetFormatPr defaultColWidth="8.5703125" defaultRowHeight="12.75" x14ac:dyDescent="0.2"/>
  <cols>
    <col min="1" max="1" width="23.42578125" bestFit="1" customWidth="1"/>
    <col min="2" max="2" width="30.140625" customWidth="1"/>
    <col min="3" max="3" width="30.42578125" customWidth="1"/>
    <col min="4" max="4" width="20.5703125" customWidth="1"/>
    <col min="5" max="5" width="19.42578125" customWidth="1"/>
    <col min="7" max="7" width="20.5703125" customWidth="1"/>
    <col min="10" max="10" width="13.5703125" customWidth="1"/>
    <col min="11" max="11" width="6.42578125" bestFit="1" customWidth="1"/>
    <col min="12" max="12" width="9.42578125" customWidth="1"/>
    <col min="13" max="13" width="25.42578125" bestFit="1" customWidth="1"/>
    <col min="14" max="26" width="9.42578125" customWidth="1"/>
    <col min="27" max="27" width="19.42578125" bestFit="1" customWidth="1"/>
    <col min="28" max="30" width="9.42578125" customWidth="1"/>
    <col min="33" max="33" width="21.42578125" bestFit="1" customWidth="1"/>
    <col min="36" max="36" width="16.5703125" bestFit="1" customWidth="1"/>
    <col min="39" max="39" width="29" customWidth="1"/>
    <col min="42" max="42" width="21.42578125" bestFit="1" customWidth="1"/>
  </cols>
  <sheetData>
    <row r="2" spans="1:47" x14ac:dyDescent="0.2">
      <c r="A2" t="s">
        <v>224</v>
      </c>
      <c r="C2" t="s">
        <v>225</v>
      </c>
      <c r="D2" t="s">
        <v>226</v>
      </c>
      <c r="G2" s="96" t="s">
        <v>227</v>
      </c>
      <c r="J2" t="s">
        <v>228</v>
      </c>
    </row>
    <row r="3" spans="1:47" x14ac:dyDescent="0.2">
      <c r="A3" t="s">
        <v>229</v>
      </c>
      <c r="C3">
        <v>1</v>
      </c>
      <c r="D3">
        <f>Tabel1[[#This Row],[aantal jaar]]*1720</f>
        <v>1720</v>
      </c>
      <c r="G3" s="11" t="s">
        <v>178</v>
      </c>
      <c r="J3" t="s">
        <v>229</v>
      </c>
      <c r="M3" s="96" t="s">
        <v>230</v>
      </c>
      <c r="N3" s="96" t="s">
        <v>231</v>
      </c>
      <c r="Q3" s="96" t="s">
        <v>232</v>
      </c>
      <c r="R3" s="96" t="s">
        <v>233</v>
      </c>
      <c r="U3" s="96" t="s">
        <v>234</v>
      </c>
      <c r="X3" s="96" t="s">
        <v>235</v>
      </c>
      <c r="AA3" s="96" t="s">
        <v>236</v>
      </c>
      <c r="AD3" s="96" t="s">
        <v>237</v>
      </c>
      <c r="AG3" s="96" t="s">
        <v>238</v>
      </c>
      <c r="AJ3" s="96" t="s">
        <v>239</v>
      </c>
      <c r="AM3" s="96" t="s">
        <v>240</v>
      </c>
      <c r="AP3" t="s">
        <v>241</v>
      </c>
      <c r="AS3" s="319" t="s">
        <v>242</v>
      </c>
      <c r="AT3" s="319"/>
      <c r="AU3" s="319"/>
    </row>
    <row r="4" spans="1:47" x14ac:dyDescent="0.2">
      <c r="A4" s="107" t="str">
        <f>Tabel3[[#This Row],[werkpaketten]]</f>
        <v>Project management</v>
      </c>
      <c r="C4">
        <v>2</v>
      </c>
      <c r="D4">
        <f>Tabel1[[#This Row],[aantal jaar]]*1720</f>
        <v>3440</v>
      </c>
      <c r="G4" s="12" t="s">
        <v>179</v>
      </c>
      <c r="J4" t="str">
        <f>Projectomkadering!C14</f>
        <v>Project management</v>
      </c>
      <c r="M4" s="97" t="s">
        <v>243</v>
      </c>
      <c r="N4" s="97" t="s">
        <v>244</v>
      </c>
      <c r="Q4" s="96" t="s">
        <v>65</v>
      </c>
      <c r="R4" s="96">
        <v>0</v>
      </c>
      <c r="U4" s="116" t="s">
        <v>245</v>
      </c>
      <c r="X4" s="96" t="s">
        <v>246</v>
      </c>
      <c r="AA4" s="96" t="s">
        <v>247</v>
      </c>
      <c r="AD4" s="96">
        <v>1.5</v>
      </c>
      <c r="AG4" s="96" t="s">
        <v>248</v>
      </c>
      <c r="AJ4" s="96" t="s">
        <v>249</v>
      </c>
      <c r="AM4" s="98" t="s">
        <v>250</v>
      </c>
      <c r="AP4" t="s">
        <v>251</v>
      </c>
      <c r="AS4" t="str">
        <f>IF(AND(Personeelsinzet!B21="",COUNT(Personeelsinzet!C21:V21)&gt;0),"fout",0)</f>
        <v>fout</v>
      </c>
      <c r="AT4" t="str">
        <f>IF(AND(Personeelsinzet!C17="",COUNT(Personeelsinzet!C21:C55)&gt;0),"fout","ok")</f>
        <v>fout</v>
      </c>
      <c r="AU4">
        <f>IF(Personeelsinzet!C20="",0,IF(OR(LEFT(Personeelsinzet!C20,3)="Nog",LEFT(Personeelsinzet!C20,3)="Vol"),0,"fout"))</f>
        <v>0</v>
      </c>
    </row>
    <row r="5" spans="1:47" x14ac:dyDescent="0.2">
      <c r="A5" s="107" t="str">
        <f>Tabel3[[#This Row],[werkpaketten]]</f>
        <v>Communicatie</v>
      </c>
      <c r="C5">
        <v>3</v>
      </c>
      <c r="D5">
        <f>Tabel1[[#This Row],[aantal jaar]]*1720</f>
        <v>5160</v>
      </c>
      <c r="G5" s="13" t="s">
        <v>180</v>
      </c>
      <c r="J5" t="str">
        <f>Projectomkadering!C19</f>
        <v>Communicatie</v>
      </c>
      <c r="M5" s="97" t="s">
        <v>252</v>
      </c>
      <c r="N5" s="97" t="s">
        <v>253</v>
      </c>
      <c r="Q5" s="96" t="s">
        <v>254</v>
      </c>
      <c r="R5" s="96">
        <v>58.12</v>
      </c>
      <c r="U5" s="104" t="s">
        <v>255</v>
      </c>
      <c r="X5" s="96" t="s">
        <v>256</v>
      </c>
      <c r="AA5" s="96" t="s">
        <v>257</v>
      </c>
      <c r="AD5" s="96">
        <v>7</v>
      </c>
      <c r="AG5" s="96" t="s">
        <v>258</v>
      </c>
      <c r="AJ5" s="96" t="s">
        <v>259</v>
      </c>
      <c r="AM5" s="98" t="s">
        <v>260</v>
      </c>
      <c r="AP5" t="s">
        <v>127</v>
      </c>
      <c r="AS5" t="str">
        <f>IF(AND(Personeelsinzet!B22="",COUNT(Personeelsinzet!C21:V21)&gt;0),"fout",0)</f>
        <v>fout</v>
      </c>
      <c r="AT5" t="str">
        <f>IF(AND(Personeelsinzet!D17="",COUNT(Personeelsinzet!D21:D55)&gt;0),"fout","ok")</f>
        <v>fout</v>
      </c>
      <c r="AU5">
        <f>IF(Personeelsinzet!D20="",0,IF(OR(LEFT(Personeelsinzet!D20,3)="Nog",LEFT(Personeelsinzet!D20,3)="Vol"),0,"fout"))</f>
        <v>0</v>
      </c>
    </row>
    <row r="6" spans="1:47" x14ac:dyDescent="0.2">
      <c r="A6" s="107">
        <f>Tabel3[[#This Row],[werkpaketten]]</f>
        <v>0</v>
      </c>
      <c r="C6">
        <v>4</v>
      </c>
      <c r="D6">
        <f>Tabel1[[#This Row],[aantal jaar]]*1720</f>
        <v>6880</v>
      </c>
      <c r="G6" s="14" t="s">
        <v>181</v>
      </c>
      <c r="J6">
        <f>Projectomkadering!C24</f>
        <v>0</v>
      </c>
      <c r="M6" s="97" t="s">
        <v>261</v>
      </c>
      <c r="N6" s="97" t="s">
        <v>253</v>
      </c>
      <c r="Q6" s="96" t="s">
        <v>262</v>
      </c>
      <c r="R6" s="96">
        <v>63.75</v>
      </c>
      <c r="U6" s="117" t="s">
        <v>174</v>
      </c>
      <c r="X6" s="96" t="s">
        <v>263</v>
      </c>
      <c r="AD6" s="96">
        <v>15</v>
      </c>
      <c r="AG6" s="96" t="s">
        <v>264</v>
      </c>
      <c r="AM6" s="98" t="s">
        <v>265</v>
      </c>
      <c r="AP6" t="s">
        <v>128</v>
      </c>
      <c r="AS6" t="str">
        <f>IF(AND(Personeelsinzet!B23="",COUNT(Personeelsinzet!C23:V23)&gt;0),"fout",0)</f>
        <v>fout</v>
      </c>
      <c r="AT6" t="str">
        <f>IF(AND(Personeelsinzet!E17="",COUNT(Personeelsinzet!E21:E55)&gt;0),"fout","ok")</f>
        <v>fout</v>
      </c>
      <c r="AU6">
        <f>IF(Personeelsinzet!E20="",0,IF(OR(LEFT(Personeelsinzet!E20,3)="Nog",LEFT(Personeelsinzet!E20,3)="Vol"),0,"fout"))</f>
        <v>0</v>
      </c>
    </row>
    <row r="7" spans="1:47" x14ac:dyDescent="0.2">
      <c r="A7" s="107">
        <f>Tabel3[[#This Row],[werkpaketten]]</f>
        <v>0</v>
      </c>
      <c r="C7">
        <v>5</v>
      </c>
      <c r="D7">
        <f>Tabel1[[#This Row],[aantal jaar]]*1720</f>
        <v>8600</v>
      </c>
      <c r="G7" t="s">
        <v>223</v>
      </c>
      <c r="J7">
        <f>Projectomkadering!C29</f>
        <v>0</v>
      </c>
      <c r="M7" s="97" t="s">
        <v>266</v>
      </c>
      <c r="N7" s="97" t="s">
        <v>244</v>
      </c>
      <c r="Q7" s="96" t="s">
        <v>267</v>
      </c>
      <c r="R7" s="96">
        <v>0</v>
      </c>
      <c r="X7" s="96" t="s">
        <v>268</v>
      </c>
      <c r="AD7" s="96">
        <v>20</v>
      </c>
      <c r="AG7" s="96" t="s">
        <v>269</v>
      </c>
      <c r="AM7" s="98"/>
      <c r="AS7">
        <f>IF(AND(Personeelsinzet!B24="",COUNT(Personeelsinzet!C24:V24)&gt;0),"fout",0)</f>
        <v>0</v>
      </c>
      <c r="AT7" t="str">
        <f>IF(AND(Personeelsinzet!F17="",COUNT(Personeelsinzet!F21:F55)&gt;0),"fout","ok")</f>
        <v>fout</v>
      </c>
      <c r="AU7">
        <f>IF(Personeelsinzet!F20="",0,IF(OR(LEFT(Personeelsinzet!F20,3)="Nog",LEFT(Personeelsinzet!F20,3)="Vol"),0,"fout"))</f>
        <v>0</v>
      </c>
    </row>
    <row r="8" spans="1:47" x14ac:dyDescent="0.2">
      <c r="A8" s="107">
        <f>Tabel3[[#This Row],[werkpaketten]]</f>
        <v>0</v>
      </c>
      <c r="J8">
        <f>Projectomkadering!C34</f>
        <v>0</v>
      </c>
      <c r="M8" s="97" t="s">
        <v>270</v>
      </c>
      <c r="N8" s="97" t="s">
        <v>244</v>
      </c>
      <c r="X8" s="96" t="s">
        <v>271</v>
      </c>
      <c r="AD8" s="96">
        <v>40</v>
      </c>
      <c r="AG8" s="96" t="s">
        <v>272</v>
      </c>
      <c r="AM8" s="99"/>
      <c r="AS8">
        <f>IF(AND(Personeelsinzet!B25="",COUNT(Personeelsinzet!C25:V25)&gt;0),"fout",0)</f>
        <v>0</v>
      </c>
      <c r="AT8" t="str">
        <f>IF(AND(Personeelsinzet!G17="",COUNT(Personeelsinzet!G21:G55)&gt;0),"fout","ok")</f>
        <v>fout</v>
      </c>
      <c r="AU8">
        <f>IF(Personeelsinzet!G20="",0,IF(OR(LEFT(Personeelsinzet!G20,3)="Nog",LEFT(Personeelsinzet!G20,3)="Vol"),0,"fout"))</f>
        <v>0</v>
      </c>
    </row>
    <row r="9" spans="1:47" x14ac:dyDescent="0.2">
      <c r="A9" s="107">
        <f>Tabel3[[#This Row],[werkpaketten]]</f>
        <v>0</v>
      </c>
      <c r="J9">
        <f>Projectomkadering!C39</f>
        <v>0</v>
      </c>
      <c r="M9" s="97" t="s">
        <v>273</v>
      </c>
      <c r="N9" s="97" t="s">
        <v>244</v>
      </c>
      <c r="X9" s="96" t="s">
        <v>274</v>
      </c>
      <c r="AM9" s="100"/>
      <c r="AS9" t="str">
        <f>IF(AND(Personeelsinzet!B26="",COUNT(Personeelsinzet!C26:V26)&gt;0),"fout",0)</f>
        <v>fout</v>
      </c>
      <c r="AT9" t="str">
        <f>IF(AND(Personeelsinzet!H17="",COUNT(Personeelsinzet!H21:H55)&gt;0),"fout","ok")</f>
        <v>fout</v>
      </c>
      <c r="AU9">
        <f>IF(Personeelsinzet!H20="",0,IF(OR(LEFT(Personeelsinzet!H20,3)="Nog",LEFT(Personeelsinzet!H20,3)="Vol"),0,"fout"))</f>
        <v>0</v>
      </c>
    </row>
    <row r="10" spans="1:47" x14ac:dyDescent="0.2">
      <c r="A10" s="107">
        <f>Tabel3[[#This Row],[werkpaketten]]</f>
        <v>0</v>
      </c>
      <c r="J10">
        <f>Projectomkadering!C44</f>
        <v>0</v>
      </c>
      <c r="M10" s="97" t="s">
        <v>275</v>
      </c>
      <c r="N10" s="97" t="s">
        <v>253</v>
      </c>
      <c r="Q10" s="56" t="s">
        <v>276</v>
      </c>
      <c r="R10" s="56"/>
      <c r="X10" s="96" t="s">
        <v>277</v>
      </c>
      <c r="AM10" s="101"/>
      <c r="AS10">
        <f>IF(AND(Personeelsinzet!B27="",COUNT(Personeelsinzet!C27:V27)&gt;0),"fout",0)</f>
        <v>0</v>
      </c>
      <c r="AT10" t="str">
        <f>IF(AND(Personeelsinzet!I17="",COUNT(Personeelsinzet!I21:I55)&gt;0),"fout","ok")</f>
        <v>fout</v>
      </c>
      <c r="AU10">
        <f>IF(Personeelsinzet!I20="",0,IF(OR(LEFT(Personeelsinzet!I20,3)="Nog",LEFT(Personeelsinzet!I20,3)="Vol"),0,"fout"))</f>
        <v>0</v>
      </c>
    </row>
    <row r="11" spans="1:47" x14ac:dyDescent="0.2">
      <c r="M11" s="97" t="s">
        <v>278</v>
      </c>
      <c r="N11" s="97" t="s">
        <v>244</v>
      </c>
      <c r="Q11" s="129" t="s">
        <v>232</v>
      </c>
      <c r="R11" s="130" t="s">
        <v>233</v>
      </c>
      <c r="AM11" s="102"/>
      <c r="AS11">
        <f>IF(AND(Personeelsinzet!B28="",COUNT(Personeelsinzet!C28:V28)&gt;0),"fout",0)</f>
        <v>0</v>
      </c>
      <c r="AT11" t="str">
        <f>IF(AND(Personeelsinzet!J17="",COUNT(Personeelsinzet!J21:J55)&gt;0),"fout","ok")</f>
        <v>fout</v>
      </c>
      <c r="AU11">
        <f>IF(Personeelsinzet!J20="",0,IF(OR(LEFT(Personeelsinzet!J20,3)="Nog",LEFT(Personeelsinzet!J20,3)="Vol"),0,"fout"))</f>
        <v>0</v>
      </c>
    </row>
    <row r="12" spans="1:47" x14ac:dyDescent="0.2">
      <c r="Q12" s="131" t="s">
        <v>254</v>
      </c>
      <c r="R12" s="132">
        <f>IF(Personeelskosten!D11=WB!Q12,Personeelskosten!D29,0)</f>
        <v>0</v>
      </c>
      <c r="AM12" s="101"/>
      <c r="AS12">
        <f>IF(AND(Personeelsinzet!B29="",COUNT(Personeelsinzet!C29:V29)&gt;0),"fout",0)</f>
        <v>0</v>
      </c>
      <c r="AT12" t="str">
        <f>IF(AND(Personeelsinzet!K17="",COUNT(Personeelsinzet!K21:K55)&gt;0),"fout","ok")</f>
        <v>fout</v>
      </c>
      <c r="AU12">
        <f>IF(Personeelsinzet!K20="",0,IF(OR(LEFT(Personeelsinzet!K20,3)="Nog",LEFT(Personeelsinzet!K20,3)="Vol"),0,"fout"))</f>
        <v>0</v>
      </c>
    </row>
    <row r="13" spans="1:47" x14ac:dyDescent="0.2">
      <c r="Q13" s="131" t="s">
        <v>262</v>
      </c>
      <c r="R13" s="132">
        <f>IF(Personeelskosten!D11=WB!Q13,Personeelskosten!D29,0)</f>
        <v>0</v>
      </c>
      <c r="AM13" s="102"/>
      <c r="AS13">
        <f>IF(AND(Personeelsinzet!B30="",COUNT(Personeelsinzet!C30:V30)&gt;0),"fout",0)</f>
        <v>0</v>
      </c>
      <c r="AT13" t="str">
        <f>IF(AND(Personeelsinzet!L17="",COUNT(Personeelsinzet!L21:L55)&gt;0),"fout","ok")</f>
        <v>fout</v>
      </c>
      <c r="AU13">
        <f>IF(Personeelsinzet!L20="",0,IF(OR(LEFT(Personeelsinzet!L20,3)="Nog",LEFT(Personeelsinzet!L20,3)="Vol"),0,"fout"))</f>
        <v>0</v>
      </c>
    </row>
    <row r="14" spans="1:47" x14ac:dyDescent="0.2">
      <c r="J14" t="s">
        <v>228</v>
      </c>
      <c r="Q14" s="133" t="s">
        <v>267</v>
      </c>
      <c r="R14" s="134">
        <v>0</v>
      </c>
      <c r="AM14" s="101"/>
      <c r="AS14">
        <f>IF(AND(Personeelsinzet!B31="",COUNT(Personeelsinzet!C31:V31)&gt;0),"fout",0)</f>
        <v>0</v>
      </c>
      <c r="AT14" t="str">
        <f>IF(AND(Personeelsinzet!M17="",COUNT(Personeelsinzet!M21:M55)&gt;0),"fout","ok")</f>
        <v>fout</v>
      </c>
      <c r="AU14">
        <f>IF(Personeelsinzet!M20="",0,IF(OR(LEFT(Personeelsinzet!M20,3)="Nog",LEFT(Personeelsinzet!M20,3)="Vol"),0,"fout"))</f>
        <v>0</v>
      </c>
    </row>
    <row r="15" spans="1:47" x14ac:dyDescent="0.2">
      <c r="J15" t="s">
        <v>229</v>
      </c>
      <c r="AM15" s="102"/>
      <c r="AP15">
        <v>1</v>
      </c>
      <c r="AS15">
        <f>IF(AND(Personeelsinzet!B32="",COUNT(Personeelsinzet!C32:V32)&gt;0),"fout",0)</f>
        <v>0</v>
      </c>
      <c r="AT15" t="str">
        <f>IF(AND(Personeelsinzet!N17="",COUNT(Personeelsinzet!N21:N55)&gt;0),"fout","ok")</f>
        <v>fout</v>
      </c>
      <c r="AU15">
        <f>IF(Personeelsinzet!N20="",0,IF(OR(LEFT(Personeelsinzet!N20,3)="Nog",LEFT(Personeelsinzet!N20,3)="Vol"),0,"fout"))</f>
        <v>0</v>
      </c>
    </row>
    <row r="16" spans="1:47" x14ac:dyDescent="0.2">
      <c r="J16" s="120" t="str">
        <f>IF(COUNTIF(Projectomkadering!E14:E18,"ja")&gt;0,Projectomkadering!C14,
IF(COUNTIF(Projectomkadering!E19:E23,"ja")&gt;0,Projectomkadering!C19,
IF(COUNTIF(Projectomkadering!E24:E28,"ja")&gt;0,Projectomkadering!C24,
IF(COUNTIF(Projectomkadering!E29:E33,"ja")&gt;0,Projectomkadering!C29,
IF(COUNTIF(Projectomkadering!E34:E38,"ja")&gt;0,Projectomkadering!C34,
IF(COUNTIF(Projectomkadering!E39:E43,"ja")&gt;0,Projectomkadering!C39,
IF(COUNTIF(Projectomkadering!E44:E48,"ja")&gt;0,Projectomkadering!C44,"")))))))</f>
        <v/>
      </c>
      <c r="AM16" s="101"/>
      <c r="AS16">
        <f>IF(AND(Personeelsinzet!B33="",COUNT(Personeelsinzet!C33:V33)&gt;0),"fout",0)</f>
        <v>0</v>
      </c>
      <c r="AT16" t="str">
        <f>IF(AND(Personeelsinzet!O17="",COUNT(Personeelsinzet!O21:O55)&gt;0),"fout","ok")</f>
        <v>fout</v>
      </c>
      <c r="AU16">
        <f>IF(Personeelsinzet!O20="",0,IF(OR(LEFT(Personeelsinzet!O20,3)="Nog",LEFT(Personeelsinzet!O20,3)="Vol"),0,"fout"))</f>
        <v>0</v>
      </c>
    </row>
    <row r="17" spans="10:47" x14ac:dyDescent="0.2">
      <c r="J17" s="120" t="str">
        <f xml:space="preserve">
IF(AND(J16=Projectomkadering!$C$14,COUNTIF(Projectomkadering!$E$19:$E$23,"ja")&gt;0),Projectomkadering!$C$19,
IF(AND(J16=Projectomkadering!$C$14,COUNTIF(Projectomkadering!$E$24:$E$28,"ja")&gt;0),Projectomkadering!$C$24,
IF(AND(J16=Projectomkadering!$C$14,COUNTIF(Projectomkadering!$E$29:$E$33,"ja")&gt;0),Projectomkadering!$C$29,
IF(AND(J16=Projectomkadering!$C$14,COUNTIF(Projectomkadering!$E$34:$E$38,"ja")&gt;0),Projectomkadering!$C$34,
IF(AND(J16=Projectomkadering!$C$14,COUNTIF(Projectomkadering!$E$39:$E$43,"ja")&gt;0),Projectomkadering!$C$39,
IF(AND(J16=Projectomkadering!$C$14,COUNTIF(Projectomkadering!$E$44:$E$48,"ja")&gt;0),Projectomkadering!$C$44,
IF(AND(J16=Projectomkadering!$C$19,COUNTIF(Projectomkadering!$E$24:$E$28,"ja")&gt;0),Projectomkadering!$C$24,
IF(AND(J16=Projectomkadering!$C$19,COUNTIF(Projectomkadering!$E$29:$E$33,"ja")&gt;0),Projectomkadering!$C$29,
IF(AND(J16=Projectomkadering!$C$19,COUNTIF(Projectomkadering!$E$34:$E$38,"ja")&gt;0),Projectomkadering!$C$34,
IF(AND(J16=Projectomkadering!$C$19,COUNTIF(Projectomkadering!$E$39:$E$43,"ja")&gt;0),Projectomkadering!$C$39,
IF(AND(J16=Projectomkadering!$C$19,COUNTIF(Projectomkadering!$E$44:$E$48,"ja")&gt;0),Projectomkadering!$C$44,
IF(AND(J16=Projectomkadering!$C$24,COUNTIF(Projectomkadering!$E$34:$E$38,"ja")&gt;0),Projectomkadering!$C$29,
IF(AND(J16=Projectomkadering!$C$24,COUNTIF(Projectomkadering!$E$34:$E$38,"ja")&gt;0),Projectomkadering!$C$34,
IF(AND(J16=Projectomkadering!$C$24,COUNTIF(Projectomkadering!$E$39:$E$43,"ja")&gt;0),Projectomkadering!$C$39,
IF(AND(J16=Projectomkadering!$C$24,COUNTIF(Projectomkadering!$E$44:$E$48,"ja")&gt;0),Projectomkadering!$C$44,
IF(AND(J16=Projectomkadering!$C$29,COUNTIF(Projectomkadering!$E$34:$E$38,"ja")&gt;0),Projectomkadering!$C$34,
IF(AND(J16=Projectomkadering!$C$29,COUNTIF(Projectomkadering!$E$39:$E$43,"ja")&gt;0),Projectomkadering!$C$39,
IF(AND(J16=Projectomkadering!$C$29,COUNTIF(Projectomkadering!$E$44:$E$48,"ja")&gt;0),Projectomkadering!$C$44,
IF(AND(J16=Projectomkadering!$C$34,COUNTIF(Projectomkadering!$E$39:$E$43,"ja")&gt;0),Projectomkadering!$C$39,
IF(AND(J16=Projectomkadering!$C$34,COUNTIF(Projectomkadering!$E$44:$E$48,"ja")&gt;0),Projectomkadering!$C$44,
IF(AND(J16=Projectomkadering!$C$39,COUNTIF(Projectomkadering!$E$44:$E$48,"ja")&gt;0),Projectomkadering!$C$44,"")))))))))))))))))))))</f>
        <v/>
      </c>
      <c r="AM17" s="102"/>
      <c r="AS17" t="str">
        <f>IF(AND(Personeelsinzet!B34="",COUNT(Personeelsinzet!C34:V34)&gt;0),"fout",0)</f>
        <v>fout</v>
      </c>
      <c r="AT17" t="str">
        <f>IF(AND(Personeelsinzet!P17="",COUNT(Personeelsinzet!P21:P55)&gt;0),"fout","ok")</f>
        <v>fout</v>
      </c>
      <c r="AU17">
        <f>IF(Personeelsinzet!P20="",0,IF(OR(LEFT(Personeelsinzet!P20,3)="Nog",LEFT(Personeelsinzet!P20,3)="Vol"),0,"fout"))</f>
        <v>0</v>
      </c>
    </row>
    <row r="18" spans="10:47" x14ac:dyDescent="0.2">
      <c r="J18" s="120" t="str">
        <f xml:space="preserve">
IF(AND(J17=Projectomkadering!$C$19,COUNTIF(Projectomkadering!$E$24:$E$28,"ja")&gt;0),Projectomkadering!$C$24,
IF(AND(J17=Projectomkadering!$C$19,COUNTIF(Projectomkadering!$E$29:$E$33,"ja")&gt;0),Projectomkadering!$C$29,
IF(AND(J17=Projectomkadering!$C$19,COUNTIF(Projectomkadering!$E$34:$E$38,"ja")&gt;0),Projectomkadering!$C$34,
IF(AND(J17=Projectomkadering!$C$19,COUNTIF(Projectomkadering!$E$39:$E$43,"ja")&gt;0),Projectomkadering!$C$39,
IF(AND(J17=Projectomkadering!$C$19,COUNTIF(Projectomkadering!$E$44:$E$48,"ja")&gt;0),Projectomkadering!$C$44,
IF(AND(J17=Projectomkadering!$C$24,COUNTIF(Projectomkadering!$E$29:$E$33,"ja")&gt;0),Projectomkadering!$C$29,
IF(AND(J17=Projectomkadering!$C$24,COUNTIF(Projectomkadering!$E$34:$E$38,"ja")&gt;0),Projectomkadering!$C$34,
IF(AND(J17=Projectomkadering!$C$24,COUNTIF(Projectomkadering!$E$39:$E$43,"ja")&gt;0),Projectomkadering!$C$39,
IF(AND(J17=Projectomkadering!$C$24,COUNTIF(Projectomkadering!$E$44:$E$48,"ja")&gt;0),Projectomkadering!$C$44,
IF(AND(J17=Projectomkadering!$C$29,COUNTIF(Projectomkadering!$E$34:$E$38,"ja")&gt;0),Projectomkadering!$C$34,
IF(AND(J17=Projectomkadering!$C$29,COUNTIF(Projectomkadering!$E$39:$E$43,"ja")&gt;0),Projectomkadering!$C$39,
IF(AND(J17=Projectomkadering!$C$29,COUNTIF(Projectomkadering!$E$44:$E$48,"ja")&gt;0),Projectomkadering!$C$44,
IF(AND(J17=Projectomkadering!$C$34,COUNTIF(Projectomkadering!$E$39:$E$43,"ja")&gt;0),Projectomkadering!$C$39,
IF(AND(J17=Projectomkadering!$C$34,COUNTIF(Projectomkadering!$E$44:$E$48,"ja")&gt;0),Projectomkadering!$C$44,
IF(AND(J17=Projectomkadering!$C$39,COUNTIF(Projectomkadering!$E$44:$E$48,"ja")&gt;0),Projectomkadering!$C$44,"")))))))))))))))</f>
        <v/>
      </c>
      <c r="AM18" s="101"/>
      <c r="AS18">
        <f>IF(AND(Personeelsinzet!B35="",COUNT(Personeelsinzet!C35:V35)&gt;0),"fout",0)</f>
        <v>0</v>
      </c>
      <c r="AT18" t="str">
        <f>IF(AND(Personeelsinzet!Q17="",COUNT(Personeelsinzet!Q21:Q55)&gt;0),"fout","ok")</f>
        <v>fout</v>
      </c>
      <c r="AU18">
        <f>IF(Personeelsinzet!Q20="",0,IF(OR(LEFT(Personeelsinzet!Q20,3)="Nog",LEFT(Personeelsinzet!Q20,3)="Vol"),0,"fout"))</f>
        <v>0</v>
      </c>
    </row>
    <row r="19" spans="10:47" x14ac:dyDescent="0.2">
      <c r="J19" s="120" t="str">
        <f xml:space="preserve">
IF(AND(J18=Projectomkadering!$C$24,COUNTIF(Projectomkadering!$E$29:$E$33,"ja")&gt;0),Projectomkadering!$C$29,
IF(AND(J18=Projectomkadering!$C$24,COUNTIF(Projectomkadering!$E$34:$E$38,"ja")&gt;0),Projectomkadering!$C$34,
IF(AND(J18=Projectomkadering!$C$24,COUNTIF(Projectomkadering!$E$39:$E$43,"ja")&gt;0),Projectomkadering!$C$39,
IF(AND(J18=Projectomkadering!$C$24,COUNTIF(Projectomkadering!$E$44:$E$48,"ja")&gt;0),Projectomkadering!$C$44,
IF(AND(J18=Projectomkadering!$C$29,COUNTIF(Projectomkadering!$E$34:$E$38,"ja")&gt;0),Projectomkadering!$C$34,
IF(AND(J18=Projectomkadering!$C$29,COUNTIF(Projectomkadering!$E$39:$E$43,"ja")&gt;0),Projectomkadering!$C$39,
IF(AND(J18=Projectomkadering!$C$29,COUNTIF(Projectomkadering!$E$44:$E$48,"ja")&gt;0),Projectomkadering!$C$44,
IF(AND(J18=Projectomkadering!$C$34,COUNTIF(Projectomkadering!$E$39:$E$43,"ja")&gt;0),Projectomkadering!$C$39,
IF(AND(J18=Projectomkadering!$C$34,COUNTIF(Projectomkadering!$E$44:$E$48,"ja")&gt;0),Projectomkadering!$C$44,
IF(AND(J18=Projectomkadering!$C$39,COUNTIF(Projectomkadering!$E$44:$E$48,"ja")&gt;0),Projectomkadering!$C$44,""))))))))))</f>
        <v/>
      </c>
      <c r="AM19" s="102"/>
      <c r="AS19">
        <f>IF(AND(Personeelsinzet!B36="",COUNT(Personeelsinzet!C36:V36)&gt;0),"fout",0)</f>
        <v>0</v>
      </c>
      <c r="AT19" t="str">
        <f>IF(AND(Personeelsinzet!R17="",COUNT(Personeelsinzet!R21:R55)&gt;0),"fout","ok")</f>
        <v>fout</v>
      </c>
      <c r="AU19">
        <f>IF(Personeelsinzet!R20="",0,IF(OR(LEFT(Personeelsinzet!R20,3)="Nog",LEFT(Personeelsinzet!R20,3)="Vol"),0,"fout"))</f>
        <v>0</v>
      </c>
    </row>
    <row r="20" spans="10:47" x14ac:dyDescent="0.2">
      <c r="J20" s="120" t="str">
        <f xml:space="preserve">
IF(AND(J19=Projectomkadering!$C$29,COUNTIF(Projectomkadering!$E$34:$E$38,"ja")&gt;0),Projectomkadering!$C$34,
IF(AND(J19=Projectomkadering!$C$29,COUNTIF(Projectomkadering!$E$39:$E$43,"ja")&gt;0),Projectomkadering!$C$39,
IF(AND(J19=Projectomkadering!$C$29,COUNTIF(Projectomkadering!$E$44:$E$48,"ja")&gt;0),Projectomkadering!$C$44,
IF(AND(J19=Projectomkadering!$C$34,COUNTIF(Projectomkadering!$E$39:$E$43,"ja")&gt;0),Projectomkadering!$C$39,
IF(AND(J19=Projectomkadering!$C$34,COUNTIF(Projectomkadering!$E$44:$E$48,"ja")&gt;0),Projectomkadering!$C$44,
IF(AND(J19=Projectomkadering!$C$39,COUNTIF(Projectomkadering!$E$44:$E$48,"ja")&gt;0),Projectomkadering!$C$44,""))))))</f>
        <v/>
      </c>
      <c r="AM20" s="99"/>
      <c r="AS20">
        <f>IF(AND(Personeelsinzet!B37="",COUNT(Personeelsinzet!C37:V37)&gt;0),"fout",0)</f>
        <v>0</v>
      </c>
      <c r="AT20" t="str">
        <f>IF(AND(Personeelsinzet!S17="",COUNT(Personeelsinzet!S21:S55)&gt;0),"fout","ok")</f>
        <v>fout</v>
      </c>
      <c r="AU20">
        <f>IF(Personeelsinzet!S20="",0,IF(OR(LEFT(Personeelsinzet!S20,3)="Nog",LEFT(Personeelsinzet!S20,3)="Vol"),0,"fout"))</f>
        <v>0</v>
      </c>
    </row>
    <row r="21" spans="10:47" x14ac:dyDescent="0.2">
      <c r="J21" s="120" t="str">
        <f xml:space="preserve">
IF(AND(J20=Projectomkadering!$C$34,COUNTIF(Projectomkadering!$E$39:$E$43,"ja")&gt;0),Projectomkadering!$C$39,
IF(AND(J20=Projectomkadering!$C$34,COUNTIF(Projectomkadering!$E$44:$E$48,"ja")&gt;0),Projectomkadering!$C$44,
IF(AND(J20=Projectomkadering!$C$39,COUNTIF(Projectomkadering!$E$44:$E$48,"ja")&gt;0),Projectomkadering!$C$44,"")))</f>
        <v/>
      </c>
      <c r="AS21">
        <f>IF(AND(Personeelsinzet!B38="",COUNT(Personeelsinzet!C38:V38)&gt;0),"fout",0)</f>
        <v>0</v>
      </c>
      <c r="AT21" t="str">
        <f>IF(AND(Personeelsinzet!T17="",COUNT(Personeelsinzet!T21:T55)&gt;0),"fout","ok")</f>
        <v>fout</v>
      </c>
      <c r="AU21">
        <f>IF(Personeelsinzet!T20="",0,IF(OR(LEFT(Personeelsinzet!T20,3)="Nog",LEFT(Personeelsinzet!T20,3)="Vol"),0,"fout"))</f>
        <v>0</v>
      </c>
    </row>
    <row r="22" spans="10:47" x14ac:dyDescent="0.2">
      <c r="J22" t="str">
        <f xml:space="preserve">
IF(AND(J21=Projectomkadering!$C$39,COUNTIF(Projectomkadering!$E$44:$E$48,"ja")&gt;0),Projectomkadering!$C$44,"")</f>
        <v/>
      </c>
      <c r="AS22" t="str">
        <f>IF(AND(Personeelsinzet!B42="",COUNT(Personeelsinzet!C42:V42)&gt;0),"fout",0)</f>
        <v>fout</v>
      </c>
      <c r="AT22" t="str">
        <f>IF(AND(Personeelsinzet!U17="",COUNT(Personeelsinzet!U21:U55)&gt;0),"fout","ok")</f>
        <v>fout</v>
      </c>
      <c r="AU22">
        <f>IF(Personeelsinzet!U20="",0,IF(OR(LEFT(Personeelsinzet!U20,3)="Nog",LEFT(Personeelsinzet!U20,3)="Vol"),0,"fout"))</f>
        <v>0</v>
      </c>
    </row>
    <row r="23" spans="10:47" x14ac:dyDescent="0.2">
      <c r="J23" s="96"/>
      <c r="AS23" t="str">
        <f>IF(AND(Personeelsinzet!B43="",COUNT(Personeelsinzet!C43:V43)&gt;0),"fout",0)</f>
        <v>fout</v>
      </c>
      <c r="AT23" t="str">
        <f>IF(AND(Personeelsinzet!V17="",COUNT(Personeelsinzet!V21:V55)&gt;0),"fout","ok")</f>
        <v>fout</v>
      </c>
      <c r="AU23">
        <f>IF(Personeelsinzet!V20="",0,IF(OR(LEFT(Personeelsinzet!V20,3)="Nog",LEFT(Personeelsinzet!V20,3)="Vol"),0,"fout"))</f>
        <v>0</v>
      </c>
    </row>
    <row r="24" spans="10:47" x14ac:dyDescent="0.2">
      <c r="J24" s="96"/>
      <c r="AS24">
        <f>IF(AND(Personeelsinzet!B44="",COUNT(Personeelsinzet!C44:V44)&gt;0),"fout",0)</f>
        <v>0</v>
      </c>
    </row>
    <row r="25" spans="10:47" x14ac:dyDescent="0.2">
      <c r="J25" s="96"/>
      <c r="AS25">
        <f>IF(AND(Personeelsinzet!B45="",COUNT(Personeelsinzet!C45:V45)&gt;0),"fout",0)</f>
        <v>0</v>
      </c>
    </row>
    <row r="26" spans="10:47" x14ac:dyDescent="0.2">
      <c r="J26" s="96"/>
      <c r="AS26">
        <f>IF(AND(Personeelsinzet!B46="",COUNT(Personeelsinzet!C46:V46)&gt;0),"fout",0)</f>
        <v>0</v>
      </c>
    </row>
    <row r="27" spans="10:47" x14ac:dyDescent="0.2">
      <c r="J27" s="96"/>
      <c r="AS27">
        <f>IF(AND(Personeelsinzet!B47="",COUNT(Personeelsinzet!C47:V47)&gt;0),"fout",0)</f>
        <v>0</v>
      </c>
    </row>
    <row r="28" spans="10:47" x14ac:dyDescent="0.2">
      <c r="J28" s="96"/>
      <c r="AS28">
        <f>IF(AND(Personeelsinzet!B48="",COUNT(Personeelsinzet!C48:V48)&gt;0),"fout",0)</f>
        <v>0</v>
      </c>
    </row>
    <row r="29" spans="10:47" x14ac:dyDescent="0.2">
      <c r="J29" s="96"/>
      <c r="AS29">
        <f>IF(AND(Personeelsinzet!B49="",COUNT(Personeelsinzet!C49:V49)&gt;0),"fout",0)</f>
        <v>0</v>
      </c>
    </row>
    <row r="30" spans="10:47" x14ac:dyDescent="0.2">
      <c r="J30" s="96"/>
      <c r="AS30">
        <f>IF(AND(Personeelsinzet!B50="",COUNT(Personeelsinzet!C50:V50)&gt;0),"fout",0)</f>
        <v>0</v>
      </c>
    </row>
    <row r="31" spans="10:47" x14ac:dyDescent="0.2">
      <c r="J31" s="96"/>
      <c r="AS31">
        <f>IF(AND(Personeelsinzet!B51="",COUNT(Personeelsinzet!C51:V51)&gt;0),"fout",0)</f>
        <v>0</v>
      </c>
    </row>
    <row r="32" spans="10:47" x14ac:dyDescent="0.2">
      <c r="J32" s="96"/>
      <c r="AS32">
        <f>IF(AND(Personeelsinzet!B52="",COUNT(Personeelsinzet!C52:V52)&gt;0),"fout",0)</f>
        <v>0</v>
      </c>
    </row>
    <row r="33" spans="10:47" x14ac:dyDescent="0.2">
      <c r="J33" s="96"/>
      <c r="AS33">
        <f>IF(AND(Personeelsinzet!B53="",COUNT(Personeelsinzet!C53:V53)&gt;0),"fout",0)</f>
        <v>0</v>
      </c>
    </row>
    <row r="34" spans="10:47" x14ac:dyDescent="0.2">
      <c r="J34" s="96"/>
      <c r="AS34">
        <f>IF(AND(Personeelsinzet!B54="",COUNT(Personeelsinzet!C54:V54)&gt;0),"fout",0)</f>
        <v>0</v>
      </c>
    </row>
    <row r="35" spans="10:47" x14ac:dyDescent="0.2">
      <c r="J35" s="96"/>
      <c r="AS35">
        <f>IF(AND(Personeelsinzet!B55="",COUNT(Personeelsinzet!C55:V55)&gt;0),"fout",0)</f>
        <v>0</v>
      </c>
    </row>
    <row r="36" spans="10:47" x14ac:dyDescent="0.2">
      <c r="J36" s="96"/>
      <c r="AS36" s="319" t="s">
        <v>279</v>
      </c>
      <c r="AT36" s="319"/>
      <c r="AU36" s="319"/>
    </row>
    <row r="37" spans="10:47" x14ac:dyDescent="0.2">
      <c r="J37" s="96"/>
      <c r="AS37" s="319">
        <f>COUNTIF(AS4:AT35,"fout")</f>
        <v>27</v>
      </c>
      <c r="AT37" s="319"/>
      <c r="AU37">
        <f>COUNTIF(AU4:AU23,"fout")</f>
        <v>0</v>
      </c>
    </row>
    <row r="38" spans="10:47" x14ac:dyDescent="0.2">
      <c r="J38" s="96"/>
    </row>
    <row r="39" spans="10:47" x14ac:dyDescent="0.2">
      <c r="J39" s="96"/>
    </row>
    <row r="50" spans="1:22" x14ac:dyDescent="0.2">
      <c r="A50" s="96" t="s">
        <v>280</v>
      </c>
      <c r="B50" s="96"/>
    </row>
    <row r="51" spans="1:22" x14ac:dyDescent="0.2">
      <c r="A51" s="96" t="s">
        <v>281</v>
      </c>
      <c r="B51" s="96"/>
      <c r="F51" t="s">
        <v>282</v>
      </c>
    </row>
    <row r="52" spans="1:22" x14ac:dyDescent="0.2">
      <c r="A52" s="103">
        <f>IF(AND(Projectomkadering!B11="Duurtijd van het project: 3 jaar",COUNTIF(Projectomkadering!E14:E48,"ja")&lt;32,COUNTIF(Projectomkadering!E14:E48,"ja")&gt;0),1,IF(AND(VALUE(MID(Projectomkadering!B11,27,1))&gt;1,VALUE(MID(Projectomkadering!B11,27,1))&lt;6,COUNTIF(Projectomkadering!E14:E48,"ja")&lt;32,COUNTIF(Projectomkadering!E14:E48,"x")&gt;0),1,2))</f>
        <v>2</v>
      </c>
      <c r="B52" s="96">
        <f>IF(Projectomkadering!B11=1,WB!D3,IF(Projectomkadering!B11=2,WB!D4,IF(Projectomkadering!B11=3,WB!D5,IF(Projectomkadering!B11=4,WB!D6,IF(Projectomkadering!B11=5,WB!D7,IF(Projectomkadering!B11="Duurtijd van het project: 3 jaar",WB!D5,0))))))*(Projectomkadering!D10/3)</f>
        <v>1720</v>
      </c>
      <c r="F52">
        <f>COUNTIF(Projectomkadering!E14:E48,"ja")</f>
        <v>0</v>
      </c>
    </row>
    <row r="57" spans="1:22" x14ac:dyDescent="0.2">
      <c r="B57" s="152" t="s">
        <v>113</v>
      </c>
      <c r="C57" s="153" t="str">
        <f>Personeelsinzet!C16</f>
        <v>medewerker 1</v>
      </c>
      <c r="D57" s="153" t="str">
        <f>Personeelsinzet!D16</f>
        <v>medewerker 2</v>
      </c>
      <c r="E57" s="153" t="str">
        <f>Personeelsinzet!E16</f>
        <v>medewerker 3</v>
      </c>
      <c r="F57" s="153" t="str">
        <f>Personeelsinzet!F16</f>
        <v>medewerker 4</v>
      </c>
      <c r="G57" s="153" t="str">
        <f>Personeelsinzet!G16</f>
        <v>medewerker 5</v>
      </c>
      <c r="H57" s="153" t="str">
        <f>Personeelsinzet!H16</f>
        <v>medewerker 6</v>
      </c>
      <c r="I57" s="153" t="str">
        <f>Personeelsinzet!I16</f>
        <v>medewerker 7</v>
      </c>
      <c r="J57" s="153" t="str">
        <f>Personeelsinzet!J16</f>
        <v>medewerker 8</v>
      </c>
      <c r="K57" s="153" t="str">
        <f>Personeelsinzet!K16</f>
        <v>medewerker 9</v>
      </c>
      <c r="L57" s="153" t="str">
        <f>Personeelsinzet!L16</f>
        <v>medewerker 10</v>
      </c>
      <c r="M57" s="153" t="str">
        <f>Personeelsinzet!M16</f>
        <v>medewerker 11</v>
      </c>
      <c r="N57" s="153" t="str">
        <f>Personeelsinzet!N16</f>
        <v>medewerker 12</v>
      </c>
      <c r="O57" s="153" t="str">
        <f>Personeelsinzet!O16</f>
        <v>medewerker 13</v>
      </c>
      <c r="P57" s="153" t="str">
        <f>Personeelsinzet!P16</f>
        <v>medewerker 14</v>
      </c>
      <c r="Q57" s="153" t="str">
        <f>Personeelsinzet!Q16</f>
        <v>medewerker 15</v>
      </c>
      <c r="R57" s="153" t="str">
        <f>Personeelsinzet!R16</f>
        <v>medewerker 16</v>
      </c>
      <c r="S57" s="153" t="str">
        <f>Personeelsinzet!S16</f>
        <v>medewerker 17</v>
      </c>
      <c r="T57" s="153" t="str">
        <f>Personeelsinzet!T16</f>
        <v>medewerker 18</v>
      </c>
      <c r="U57" s="153" t="str">
        <f>Personeelsinzet!U16</f>
        <v>medewerker 19</v>
      </c>
      <c r="V57" s="153" t="str">
        <f>Personeelsinzet!V16</f>
        <v>medewerker 20</v>
      </c>
    </row>
    <row r="58" spans="1:22" x14ac:dyDescent="0.2">
      <c r="B58" s="150" t="s">
        <v>89</v>
      </c>
      <c r="C58" s="65" t="str">
        <f>Personeelsinzet!C17</f>
        <v/>
      </c>
      <c r="D58" s="65" t="str">
        <f>Personeelsinzet!D17</f>
        <v/>
      </c>
      <c r="E58" s="65" t="str">
        <f>Personeelsinzet!E17</f>
        <v/>
      </c>
      <c r="F58" s="65" t="str">
        <f>Personeelsinzet!F17</f>
        <v/>
      </c>
      <c r="G58" s="65" t="str">
        <f>Personeelsinzet!G17</f>
        <v/>
      </c>
      <c r="H58" s="65" t="str">
        <f>Personeelsinzet!H17</f>
        <v/>
      </c>
      <c r="I58" s="65" t="str">
        <f>Personeelsinzet!I17</f>
        <v/>
      </c>
      <c r="J58" s="65" t="str">
        <f>Personeelsinzet!J17</f>
        <v/>
      </c>
      <c r="K58" s="65" t="str">
        <f>Personeelsinzet!K17</f>
        <v/>
      </c>
      <c r="L58" s="65" t="str">
        <f>Personeelsinzet!L17</f>
        <v/>
      </c>
      <c r="M58" s="65" t="str">
        <f>Personeelsinzet!M17</f>
        <v/>
      </c>
      <c r="N58" s="65" t="str">
        <f>Personeelsinzet!N17</f>
        <v/>
      </c>
      <c r="O58" s="65" t="str">
        <f>Personeelsinzet!O17</f>
        <v/>
      </c>
      <c r="P58" s="65" t="str">
        <f>Personeelsinzet!P17</f>
        <v/>
      </c>
      <c r="Q58" s="65" t="str">
        <f>Personeelsinzet!Q17</f>
        <v/>
      </c>
      <c r="R58" s="65" t="str">
        <f>Personeelsinzet!R17</f>
        <v/>
      </c>
      <c r="S58" s="65" t="str">
        <f>Personeelsinzet!S17</f>
        <v/>
      </c>
      <c r="T58" s="65" t="str">
        <f>Personeelsinzet!T17</f>
        <v/>
      </c>
      <c r="U58" s="65" t="str">
        <f>Personeelsinzet!U17</f>
        <v/>
      </c>
      <c r="V58" s="65" t="str">
        <f>Personeelsinzet!V17</f>
        <v/>
      </c>
    </row>
    <row r="59" spans="1:22" x14ac:dyDescent="0.2">
      <c r="B59" s="106" t="s">
        <v>88</v>
      </c>
      <c r="C59" s="65" t="str">
        <f>Personeelsinzet!C18</f>
        <v/>
      </c>
      <c r="D59" s="65" t="str">
        <f>Personeelsinzet!D18</f>
        <v/>
      </c>
      <c r="E59" s="65" t="str">
        <f>Personeelsinzet!E18</f>
        <v/>
      </c>
      <c r="F59" s="65" t="str">
        <f>Personeelsinzet!F18</f>
        <v/>
      </c>
      <c r="G59" s="65" t="str">
        <f>Personeelsinzet!G18</f>
        <v/>
      </c>
      <c r="H59" s="65" t="str">
        <f>Personeelsinzet!H18</f>
        <v/>
      </c>
      <c r="I59" s="65" t="str">
        <f>Personeelsinzet!I18</f>
        <v/>
      </c>
      <c r="J59" s="65" t="str">
        <f>Personeelsinzet!J18</f>
        <v/>
      </c>
      <c r="K59" s="65" t="str">
        <f>Personeelsinzet!K18</f>
        <v/>
      </c>
      <c r="L59" s="65" t="str">
        <f>Personeelsinzet!L18</f>
        <v/>
      </c>
      <c r="M59" s="65" t="str">
        <f>Personeelsinzet!M18</f>
        <v/>
      </c>
      <c r="N59" s="65" t="str">
        <f>Personeelsinzet!N18</f>
        <v/>
      </c>
      <c r="O59" s="65" t="str">
        <f>Personeelsinzet!O18</f>
        <v/>
      </c>
      <c r="P59" s="65" t="str">
        <f>Personeelsinzet!P18</f>
        <v/>
      </c>
      <c r="Q59" s="65" t="str">
        <f>Personeelsinzet!Q18</f>
        <v/>
      </c>
      <c r="R59" s="65" t="str">
        <f>Personeelsinzet!R18</f>
        <v/>
      </c>
      <c r="S59" s="65" t="str">
        <f>Personeelsinzet!S18</f>
        <v/>
      </c>
      <c r="T59" s="65" t="str">
        <f>Personeelsinzet!T18</f>
        <v/>
      </c>
      <c r="U59" s="65" t="str">
        <f>Personeelsinzet!U18</f>
        <v/>
      </c>
      <c r="V59" s="65" t="str">
        <f>Personeelsinzet!V18</f>
        <v/>
      </c>
    </row>
    <row r="60" spans="1:22" ht="25.5" x14ac:dyDescent="0.2">
      <c r="B60" s="106" t="s">
        <v>114</v>
      </c>
      <c r="C60" s="65" t="str">
        <f>Personeelsinzet!C19</f>
        <v/>
      </c>
      <c r="D60" s="65" t="str">
        <f>Personeelsinzet!D19</f>
        <v/>
      </c>
      <c r="E60" s="65" t="str">
        <f>Personeelsinzet!E19</f>
        <v/>
      </c>
      <c r="F60" s="65" t="str">
        <f>Personeelsinzet!F19</f>
        <v/>
      </c>
      <c r="G60" s="65" t="str">
        <f>Personeelsinzet!G19</f>
        <v/>
      </c>
      <c r="H60" s="65" t="str">
        <f>Personeelsinzet!H19</f>
        <v/>
      </c>
      <c r="I60" s="65" t="str">
        <f>Personeelsinzet!I19</f>
        <v/>
      </c>
      <c r="J60" s="65" t="str">
        <f>Personeelsinzet!J19</f>
        <v/>
      </c>
      <c r="K60" s="65" t="str">
        <f>Personeelsinzet!K19</f>
        <v/>
      </c>
      <c r="L60" s="65" t="str">
        <f>Personeelsinzet!L19</f>
        <v/>
      </c>
      <c r="M60" s="65" t="str">
        <f>Personeelsinzet!M19</f>
        <v/>
      </c>
      <c r="N60" s="65" t="str">
        <f>Personeelsinzet!N19</f>
        <v/>
      </c>
      <c r="O60" s="65" t="str">
        <f>Personeelsinzet!O19</f>
        <v/>
      </c>
      <c r="P60" s="65" t="str">
        <f>Personeelsinzet!P19</f>
        <v/>
      </c>
      <c r="Q60" s="65" t="str">
        <f>Personeelsinzet!Q19</f>
        <v/>
      </c>
      <c r="R60" s="65" t="str">
        <f>Personeelsinzet!R19</f>
        <v/>
      </c>
      <c r="S60" s="65" t="str">
        <f>Personeelsinzet!S19</f>
        <v/>
      </c>
      <c r="T60" s="65" t="str">
        <f>Personeelsinzet!T19</f>
        <v/>
      </c>
      <c r="U60" s="65" t="str">
        <f>Personeelsinzet!U19</f>
        <v/>
      </c>
      <c r="V60" s="65" t="str">
        <f>Personeelsinzet!V19</f>
        <v/>
      </c>
    </row>
    <row r="61" spans="1:22" x14ac:dyDescent="0.2">
      <c r="B61" s="106" t="s">
        <v>283</v>
      </c>
      <c r="C61" s="65" t="str">
        <f>Personeelsinzet!C20</f>
        <v/>
      </c>
      <c r="D61" s="65" t="str">
        <f>Personeelsinzet!D20</f>
        <v/>
      </c>
      <c r="E61" s="65" t="str">
        <f>Personeelsinzet!E20</f>
        <v/>
      </c>
      <c r="F61" s="65" t="str">
        <f>Personeelsinzet!F20</f>
        <v/>
      </c>
      <c r="G61" s="65" t="str">
        <f>Personeelsinzet!G20</f>
        <v/>
      </c>
      <c r="H61" s="65" t="str">
        <f>Personeelsinzet!H20</f>
        <v/>
      </c>
      <c r="I61" s="65" t="str">
        <f>Personeelsinzet!I20</f>
        <v/>
      </c>
      <c r="J61" s="65" t="str">
        <f>Personeelsinzet!J20</f>
        <v/>
      </c>
      <c r="K61" s="65" t="str">
        <f>Personeelsinzet!K20</f>
        <v/>
      </c>
      <c r="L61" s="65" t="str">
        <f>Personeelsinzet!L20</f>
        <v/>
      </c>
      <c r="M61" s="65" t="str">
        <f>Personeelsinzet!M20</f>
        <v/>
      </c>
      <c r="N61" s="65" t="str">
        <f>Personeelsinzet!N20</f>
        <v/>
      </c>
      <c r="O61" s="65" t="str">
        <f>Personeelsinzet!O20</f>
        <v/>
      </c>
      <c r="P61" s="65" t="str">
        <f>Personeelsinzet!P20</f>
        <v/>
      </c>
      <c r="Q61" s="65" t="str">
        <f>Personeelsinzet!Q20</f>
        <v/>
      </c>
      <c r="R61" s="65" t="str">
        <f>Personeelsinzet!R20</f>
        <v/>
      </c>
      <c r="S61" s="65" t="str">
        <f>Personeelsinzet!S20</f>
        <v/>
      </c>
      <c r="T61" s="65" t="str">
        <f>Personeelsinzet!T20</f>
        <v/>
      </c>
      <c r="U61" s="65" t="str">
        <f>Personeelsinzet!U20</f>
        <v/>
      </c>
      <c r="V61" s="65" t="str">
        <f>Personeelsinzet!V20</f>
        <v/>
      </c>
    </row>
    <row r="62" spans="1:22" x14ac:dyDescent="0.2">
      <c r="B62" s="106" t="str">
        <f>Personeelsinzet!B21</f>
        <v/>
      </c>
      <c r="C62" s="154">
        <f>IF(OR(LEFT(C$57,10)="medewerker",$B62=""),0,Personeelsinzet!C21)</f>
        <v>0</v>
      </c>
      <c r="D62" s="154">
        <f>IF(OR(LEFT(D$57,10)="medewerker",$B62=""),0,Personeelsinzet!D21)</f>
        <v>0</v>
      </c>
      <c r="E62" s="154">
        <f>IF(OR(LEFT(E$57,10)="medewerker",$B62=""),0,Personeelsinzet!E21)</f>
        <v>0</v>
      </c>
      <c r="F62" s="154">
        <f>IF(OR(LEFT(F$57,10)="medewerker",$B62=""),0,Personeelsinzet!F21)</f>
        <v>0</v>
      </c>
      <c r="G62" s="154">
        <f>IF(OR(LEFT(G$57,10)="medewerker",$B62=""),0,Personeelsinzet!G21)</f>
        <v>0</v>
      </c>
      <c r="H62" s="154">
        <f>IF(OR(LEFT(H$57,10)="medewerker",$B62=""),0,Personeelsinzet!H21)</f>
        <v>0</v>
      </c>
      <c r="I62" s="154">
        <f>IF(OR(LEFT(I$57,10)="medewerker",$B62=""),0,Personeelsinzet!I21)</f>
        <v>0</v>
      </c>
      <c r="J62" s="154">
        <f>IF(OR(LEFT(J$57,10)="medewerker",$B62=""),0,Personeelsinzet!J21)</f>
        <v>0</v>
      </c>
      <c r="K62" s="154">
        <f>IF(OR(LEFT(K$57,10)="medewerker",$B62=""),0,Personeelsinzet!K21)</f>
        <v>0</v>
      </c>
      <c r="L62" s="154">
        <f>IF(OR(LEFT(L$57,10)="medewerker",$B62=""),0,Personeelsinzet!L21)</f>
        <v>0</v>
      </c>
      <c r="M62" s="154">
        <f>IF(OR(LEFT(M$57,10)="medewerker",$B62=""),0,Personeelsinzet!M21)</f>
        <v>0</v>
      </c>
      <c r="N62" s="154">
        <f>IF(OR(LEFT(N$57,10)="medewerker",$B62=""),0,Personeelsinzet!N21)</f>
        <v>0</v>
      </c>
      <c r="O62" s="154">
        <f>IF(OR(LEFT(O$57,10)="medewerker",$B62=""),0,Personeelsinzet!O21)</f>
        <v>0</v>
      </c>
      <c r="P62" s="154">
        <f>IF(OR(LEFT(P$57,10)="medewerker",$B62=""),0,Personeelsinzet!P21)</f>
        <v>0</v>
      </c>
      <c r="Q62" s="154">
        <f>IF(OR(LEFT(Q$57,10)="medewerker",$B62=""),0,Personeelsinzet!Q21)</f>
        <v>0</v>
      </c>
      <c r="R62" s="154">
        <f>IF(OR(LEFT(R$57,10)="medewerker",$B62=""),0,Personeelsinzet!R21)</f>
        <v>0</v>
      </c>
      <c r="S62" s="154">
        <f>IF(OR(LEFT(S$57,10)="medewerker",$B62=""),0,Personeelsinzet!S21)</f>
        <v>0</v>
      </c>
      <c r="T62" s="154">
        <f>IF(OR(LEFT(T$57,10)="medewerker",$B62=""),0,Personeelsinzet!T21)</f>
        <v>0</v>
      </c>
      <c r="U62" s="154">
        <f>IF(OR(LEFT(U$57,10)="medewerker",$B62=""),0,Personeelsinzet!U21)</f>
        <v>0</v>
      </c>
      <c r="V62" s="154">
        <f>IF(OR(LEFT(V$57,10)="medewerker",$B62=""),0,Personeelsinzet!V21)</f>
        <v>0</v>
      </c>
    </row>
    <row r="63" spans="1:22" x14ac:dyDescent="0.2">
      <c r="B63" s="106" t="str">
        <f>Personeelsinzet!B22</f>
        <v/>
      </c>
      <c r="C63" s="154">
        <f>IF(OR(LEFT(C$57,10)="medewerker",$B63=""),0,Personeelsinzet!C22)</f>
        <v>0</v>
      </c>
      <c r="D63" s="154">
        <f>IF(OR(LEFT(D$57,10)="medewerker",$B63=""),0,Personeelsinzet!D22)</f>
        <v>0</v>
      </c>
      <c r="E63" s="154">
        <f>IF(OR(LEFT(E$57,10)="medewerker",$B63=""),0,Personeelsinzet!E22)</f>
        <v>0</v>
      </c>
      <c r="F63" s="154">
        <f>IF(OR(LEFT(F$57,10)="medewerker",$B63=""),0,Personeelsinzet!F22)</f>
        <v>0</v>
      </c>
      <c r="G63" s="154">
        <f>IF(OR(LEFT(G$57,10)="medewerker",$B63=""),0,Personeelsinzet!G22)</f>
        <v>0</v>
      </c>
      <c r="H63" s="154">
        <f>IF(OR(LEFT(H$57,10)="medewerker",$B63=""),0,Personeelsinzet!H22)</f>
        <v>0</v>
      </c>
      <c r="I63" s="154">
        <f>IF(OR(LEFT(I$57,10)="medewerker",$B63=""),0,Personeelsinzet!I22)</f>
        <v>0</v>
      </c>
      <c r="J63" s="154">
        <f>IF(OR(LEFT(J$57,10)="medewerker",$B63=""),0,Personeelsinzet!J22)</f>
        <v>0</v>
      </c>
      <c r="K63" s="154">
        <f>IF(OR(LEFT(K$57,10)="medewerker",$B63=""),0,Personeelsinzet!K22)</f>
        <v>0</v>
      </c>
      <c r="L63" s="154">
        <f>IF(OR(LEFT(L$57,10)="medewerker",$B63=""),0,Personeelsinzet!L22)</f>
        <v>0</v>
      </c>
      <c r="M63" s="154">
        <f>IF(OR(LEFT(M$57,10)="medewerker",$B63=""),0,Personeelsinzet!M22)</f>
        <v>0</v>
      </c>
      <c r="N63" s="154">
        <f>IF(OR(LEFT(N$57,10)="medewerker",$B63=""),0,Personeelsinzet!N22)</f>
        <v>0</v>
      </c>
      <c r="O63" s="154">
        <f>IF(OR(LEFT(O$57,10)="medewerker",$B63=""),0,Personeelsinzet!O22)</f>
        <v>0</v>
      </c>
      <c r="P63" s="154">
        <f>IF(OR(LEFT(P$57,10)="medewerker",$B63=""),0,Personeelsinzet!P22)</f>
        <v>0</v>
      </c>
      <c r="Q63" s="154">
        <f>IF(OR(LEFT(Q$57,10)="medewerker",$B63=""),0,Personeelsinzet!Q22)</f>
        <v>0</v>
      </c>
      <c r="R63" s="154">
        <f>IF(OR(LEFT(R$57,10)="medewerker",$B63=""),0,Personeelsinzet!R22)</f>
        <v>0</v>
      </c>
      <c r="S63" s="154">
        <f>IF(OR(LEFT(S$57,10)="medewerker",$B63=""),0,Personeelsinzet!S22)</f>
        <v>0</v>
      </c>
      <c r="T63" s="154">
        <f>IF(OR(LEFT(T$57,10)="medewerker",$B63=""),0,Personeelsinzet!T22)</f>
        <v>0</v>
      </c>
      <c r="U63" s="154">
        <f>IF(OR(LEFT(U$57,10)="medewerker",$B63=""),0,Personeelsinzet!U22)</f>
        <v>0</v>
      </c>
      <c r="V63" s="154">
        <f>IF(OR(LEFT(V$57,10)="medewerker",$B63=""),0,Personeelsinzet!V22)</f>
        <v>0</v>
      </c>
    </row>
    <row r="64" spans="1:22" x14ac:dyDescent="0.2">
      <c r="B64" s="106" t="str">
        <f>Personeelsinzet!B23</f>
        <v/>
      </c>
      <c r="C64" s="154">
        <f>IF(OR(LEFT(C$57,10)="medewerker",$B64=""),0,Personeelsinzet!C23)</f>
        <v>0</v>
      </c>
      <c r="D64" s="154">
        <f>IF(OR(LEFT(D$57,10)="medewerker",$B64=""),0,Personeelsinzet!D23)</f>
        <v>0</v>
      </c>
      <c r="E64" s="154">
        <f>IF(OR(LEFT(E$57,10)="medewerker",$B64=""),0,Personeelsinzet!E23)</f>
        <v>0</v>
      </c>
      <c r="F64" s="154">
        <f>IF(OR(LEFT(F$57,10)="medewerker",$B64=""),0,Personeelsinzet!F23)</f>
        <v>0</v>
      </c>
      <c r="G64" s="154">
        <f>IF(OR(LEFT(G$57,10)="medewerker",$B64=""),0,Personeelsinzet!G23)</f>
        <v>0</v>
      </c>
      <c r="H64" s="154">
        <f>IF(OR(LEFT(H$57,10)="medewerker",$B64=""),0,Personeelsinzet!H23)</f>
        <v>0</v>
      </c>
      <c r="I64" s="154">
        <f>IF(OR(LEFT(I$57,10)="medewerker",$B64=""),0,Personeelsinzet!I23)</f>
        <v>0</v>
      </c>
      <c r="J64" s="154">
        <f>IF(OR(LEFT(J$57,10)="medewerker",$B64=""),0,Personeelsinzet!J23)</f>
        <v>0</v>
      </c>
      <c r="K64" s="154">
        <f>IF(OR(LEFT(K$57,10)="medewerker",$B64=""),0,Personeelsinzet!K23)</f>
        <v>0</v>
      </c>
      <c r="L64" s="154">
        <f>IF(OR(LEFT(L$57,10)="medewerker",$B64=""),0,Personeelsinzet!L23)</f>
        <v>0</v>
      </c>
      <c r="M64" s="154">
        <f>IF(OR(LEFT(M$57,10)="medewerker",$B64=""),0,Personeelsinzet!M23)</f>
        <v>0</v>
      </c>
      <c r="N64" s="154">
        <f>IF(OR(LEFT(N$57,10)="medewerker",$B64=""),0,Personeelsinzet!N23)</f>
        <v>0</v>
      </c>
      <c r="O64" s="154">
        <f>IF(OR(LEFT(O$57,10)="medewerker",$B64=""),0,Personeelsinzet!O23)</f>
        <v>0</v>
      </c>
      <c r="P64" s="154">
        <f>IF(OR(LEFT(P$57,10)="medewerker",$B64=""),0,Personeelsinzet!P23)</f>
        <v>0</v>
      </c>
      <c r="Q64" s="154">
        <f>IF(OR(LEFT(Q$57,10)="medewerker",$B64=""),0,Personeelsinzet!Q23)</f>
        <v>0</v>
      </c>
      <c r="R64" s="154">
        <f>IF(OR(LEFT(R$57,10)="medewerker",$B64=""),0,Personeelsinzet!R23)</f>
        <v>0</v>
      </c>
      <c r="S64" s="154">
        <f>IF(OR(LEFT(S$57,10)="medewerker",$B64=""),0,Personeelsinzet!S23)</f>
        <v>0</v>
      </c>
      <c r="T64" s="154">
        <f>IF(OR(LEFT(T$57,10)="medewerker",$B64=""),0,Personeelsinzet!T23)</f>
        <v>0</v>
      </c>
      <c r="U64" s="154">
        <f>IF(OR(LEFT(U$57,10)="medewerker",$B64=""),0,Personeelsinzet!U23)</f>
        <v>0</v>
      </c>
      <c r="V64" s="154">
        <f>IF(OR(LEFT(V$57,10)="medewerker",$B64=""),0,Personeelsinzet!V23)</f>
        <v>0</v>
      </c>
    </row>
    <row r="65" spans="2:22" x14ac:dyDescent="0.2">
      <c r="B65" s="106" t="str">
        <f>Personeelsinzet!B24</f>
        <v/>
      </c>
      <c r="C65" s="154">
        <f>IF(OR(LEFT(C$57,10)="medewerker",$B65=""),0,Personeelsinzet!C24)</f>
        <v>0</v>
      </c>
      <c r="D65" s="154">
        <f>IF(OR(LEFT(D$57,10)="medewerker",$B65=""),0,Personeelsinzet!D24)</f>
        <v>0</v>
      </c>
      <c r="E65" s="154">
        <f>IF(OR(LEFT(E$57,10)="medewerker",$B65=""),0,Personeelsinzet!E24)</f>
        <v>0</v>
      </c>
      <c r="F65" s="154">
        <f>IF(OR(LEFT(F$57,10)="medewerker",$B65=""),0,Personeelsinzet!F24)</f>
        <v>0</v>
      </c>
      <c r="G65" s="154">
        <f>IF(OR(LEFT(G$57,10)="medewerker",$B65=""),0,Personeelsinzet!G24)</f>
        <v>0</v>
      </c>
      <c r="H65" s="154">
        <f>IF(OR(LEFT(H$57,10)="medewerker",$B65=""),0,Personeelsinzet!H24)</f>
        <v>0</v>
      </c>
      <c r="I65" s="154">
        <f>IF(OR(LEFT(I$57,10)="medewerker",$B65=""),0,Personeelsinzet!I24)</f>
        <v>0</v>
      </c>
      <c r="J65" s="154">
        <f>IF(OR(LEFT(J$57,10)="medewerker",$B65=""),0,Personeelsinzet!J24)</f>
        <v>0</v>
      </c>
      <c r="K65" s="154">
        <f>IF(OR(LEFT(K$57,10)="medewerker",$B65=""),0,Personeelsinzet!K24)</f>
        <v>0</v>
      </c>
      <c r="L65" s="154">
        <f>IF(OR(LEFT(L$57,10)="medewerker",$B65=""),0,Personeelsinzet!L24)</f>
        <v>0</v>
      </c>
      <c r="M65" s="154">
        <f>IF(OR(LEFT(M$57,10)="medewerker",$B65=""),0,Personeelsinzet!M24)</f>
        <v>0</v>
      </c>
      <c r="N65" s="154">
        <f>IF(OR(LEFT(N$57,10)="medewerker",$B65=""),0,Personeelsinzet!N24)</f>
        <v>0</v>
      </c>
      <c r="O65" s="154">
        <f>IF(OR(LEFT(O$57,10)="medewerker",$B65=""),0,Personeelsinzet!O24)</f>
        <v>0</v>
      </c>
      <c r="P65" s="154">
        <f>IF(OR(LEFT(P$57,10)="medewerker",$B65=""),0,Personeelsinzet!P24)</f>
        <v>0</v>
      </c>
      <c r="Q65" s="154">
        <f>IF(OR(LEFT(Q$57,10)="medewerker",$B65=""),0,Personeelsinzet!Q24)</f>
        <v>0</v>
      </c>
      <c r="R65" s="154">
        <f>IF(OR(LEFT(R$57,10)="medewerker",$B65=""),0,Personeelsinzet!R24)</f>
        <v>0</v>
      </c>
      <c r="S65" s="154">
        <f>IF(OR(LEFT(S$57,10)="medewerker",$B65=""),0,Personeelsinzet!S24)</f>
        <v>0</v>
      </c>
      <c r="T65" s="154">
        <f>IF(OR(LEFT(T$57,10)="medewerker",$B65=""),0,Personeelsinzet!T24)</f>
        <v>0</v>
      </c>
      <c r="U65" s="154">
        <f>IF(OR(LEFT(U$57,10)="medewerker",$B65=""),0,Personeelsinzet!U24)</f>
        <v>0</v>
      </c>
      <c r="V65" s="154">
        <f>IF(OR(LEFT(V$57,10)="medewerker",$B65=""),0,Personeelsinzet!V24)</f>
        <v>0</v>
      </c>
    </row>
    <row r="66" spans="2:22" x14ac:dyDescent="0.2">
      <c r="B66" s="106" t="str">
        <f>Personeelsinzet!B25</f>
        <v/>
      </c>
      <c r="C66" s="154">
        <f>IF(OR(LEFT(C$57,10)="medewerker",$B66=""),0,Personeelsinzet!C25)</f>
        <v>0</v>
      </c>
      <c r="D66" s="154">
        <f>IF(OR(LEFT(D$57,10)="medewerker",$B66=""),0,Personeelsinzet!D25)</f>
        <v>0</v>
      </c>
      <c r="E66" s="154">
        <f>IF(OR(LEFT(E$57,10)="medewerker",$B66=""),0,Personeelsinzet!E25)</f>
        <v>0</v>
      </c>
      <c r="F66" s="154">
        <f>IF(OR(LEFT(F$57,10)="medewerker",$B66=""),0,Personeelsinzet!F25)</f>
        <v>0</v>
      </c>
      <c r="G66" s="154">
        <f>IF(OR(LEFT(G$57,10)="medewerker",$B66=""),0,Personeelsinzet!G25)</f>
        <v>0</v>
      </c>
      <c r="H66" s="154">
        <f>IF(OR(LEFT(H$57,10)="medewerker",$B66=""),0,Personeelsinzet!H25)</f>
        <v>0</v>
      </c>
      <c r="I66" s="154">
        <f>IF(OR(LEFT(I$57,10)="medewerker",$B66=""),0,Personeelsinzet!I25)</f>
        <v>0</v>
      </c>
      <c r="J66" s="154">
        <f>IF(OR(LEFT(J$57,10)="medewerker",$B66=""),0,Personeelsinzet!J25)</f>
        <v>0</v>
      </c>
      <c r="K66" s="154">
        <f>IF(OR(LEFT(K$57,10)="medewerker",$B66=""),0,Personeelsinzet!K25)</f>
        <v>0</v>
      </c>
      <c r="L66" s="154">
        <f>IF(OR(LEFT(L$57,10)="medewerker",$B66=""),0,Personeelsinzet!L25)</f>
        <v>0</v>
      </c>
      <c r="M66" s="154">
        <f>IF(OR(LEFT(M$57,10)="medewerker",$B66=""),0,Personeelsinzet!M25)</f>
        <v>0</v>
      </c>
      <c r="N66" s="154">
        <f>IF(OR(LEFT(N$57,10)="medewerker",$B66=""),0,Personeelsinzet!N25)</f>
        <v>0</v>
      </c>
      <c r="O66" s="154">
        <f>IF(OR(LEFT(O$57,10)="medewerker",$B66=""),0,Personeelsinzet!O25)</f>
        <v>0</v>
      </c>
      <c r="P66" s="154">
        <f>IF(OR(LEFT(P$57,10)="medewerker",$B66=""),0,Personeelsinzet!P25)</f>
        <v>0</v>
      </c>
      <c r="Q66" s="154">
        <f>IF(OR(LEFT(Q$57,10)="medewerker",$B66=""),0,Personeelsinzet!Q25)</f>
        <v>0</v>
      </c>
      <c r="R66" s="154">
        <f>IF(OR(LEFT(R$57,10)="medewerker",$B66=""),0,Personeelsinzet!R25)</f>
        <v>0</v>
      </c>
      <c r="S66" s="154">
        <f>IF(OR(LEFT(S$57,10)="medewerker",$B66=""),0,Personeelsinzet!S25)</f>
        <v>0</v>
      </c>
      <c r="T66" s="154">
        <f>IF(OR(LEFT(T$57,10)="medewerker",$B66=""),0,Personeelsinzet!T25)</f>
        <v>0</v>
      </c>
      <c r="U66" s="154">
        <f>IF(OR(LEFT(U$57,10)="medewerker",$B66=""),0,Personeelsinzet!U25)</f>
        <v>0</v>
      </c>
      <c r="V66" s="154">
        <f>IF(OR(LEFT(V$57,10)="medewerker",$B66=""),0,Personeelsinzet!V25)</f>
        <v>0</v>
      </c>
    </row>
    <row r="67" spans="2:22" x14ac:dyDescent="0.2">
      <c r="B67" s="106" t="str">
        <f>Personeelsinzet!B26</f>
        <v/>
      </c>
      <c r="C67" s="154">
        <f>IF(OR(LEFT(C$57,10)="medewerker",$B67=""),0,Personeelsinzet!C26)</f>
        <v>0</v>
      </c>
      <c r="D67" s="154">
        <f>IF(OR(LEFT(D$57,10)="medewerker",$B67=""),0,Personeelsinzet!D26)</f>
        <v>0</v>
      </c>
      <c r="E67" s="154">
        <f>IF(OR(LEFT(E$57,10)="medewerker",$B67=""),0,Personeelsinzet!E26)</f>
        <v>0</v>
      </c>
      <c r="F67" s="154">
        <f>IF(OR(LEFT(F$57,10)="medewerker",$B67=""),0,Personeelsinzet!F26)</f>
        <v>0</v>
      </c>
      <c r="G67" s="154">
        <f>IF(OR(LEFT(G$57,10)="medewerker",$B67=""),0,Personeelsinzet!G26)</f>
        <v>0</v>
      </c>
      <c r="H67" s="154">
        <f>IF(OR(LEFT(H$57,10)="medewerker",$B67=""),0,Personeelsinzet!H26)</f>
        <v>0</v>
      </c>
      <c r="I67" s="154">
        <f>IF(OR(LEFT(I$57,10)="medewerker",$B67=""),0,Personeelsinzet!I26)</f>
        <v>0</v>
      </c>
      <c r="J67" s="154">
        <f>IF(OR(LEFT(J$57,10)="medewerker",$B67=""),0,Personeelsinzet!J26)</f>
        <v>0</v>
      </c>
      <c r="K67" s="154">
        <f>IF(OR(LEFT(K$57,10)="medewerker",$B67=""),0,Personeelsinzet!K26)</f>
        <v>0</v>
      </c>
      <c r="L67" s="154">
        <f>IF(OR(LEFT(L$57,10)="medewerker",$B67=""),0,Personeelsinzet!L26)</f>
        <v>0</v>
      </c>
      <c r="M67" s="154">
        <f>IF(OR(LEFT(M$57,10)="medewerker",$B67=""),0,Personeelsinzet!M26)</f>
        <v>0</v>
      </c>
      <c r="N67" s="154">
        <f>IF(OR(LEFT(N$57,10)="medewerker",$B67=""),0,Personeelsinzet!N26)</f>
        <v>0</v>
      </c>
      <c r="O67" s="154">
        <f>IF(OR(LEFT(O$57,10)="medewerker",$B67=""),0,Personeelsinzet!O26)</f>
        <v>0</v>
      </c>
      <c r="P67" s="154">
        <f>IF(OR(LEFT(P$57,10)="medewerker",$B67=""),0,Personeelsinzet!P26)</f>
        <v>0</v>
      </c>
      <c r="Q67" s="154">
        <f>IF(OR(LEFT(Q$57,10)="medewerker",$B67=""),0,Personeelsinzet!Q26)</f>
        <v>0</v>
      </c>
      <c r="R67" s="154">
        <f>IF(OR(LEFT(R$57,10)="medewerker",$B67=""),0,Personeelsinzet!R26)</f>
        <v>0</v>
      </c>
      <c r="S67" s="154">
        <f>IF(OR(LEFT(S$57,10)="medewerker",$B67=""),0,Personeelsinzet!S26)</f>
        <v>0</v>
      </c>
      <c r="T67" s="154">
        <f>IF(OR(LEFT(T$57,10)="medewerker",$B67=""),0,Personeelsinzet!T26)</f>
        <v>0</v>
      </c>
      <c r="U67" s="154">
        <f>IF(OR(LEFT(U$57,10)="medewerker",$B67=""),0,Personeelsinzet!U26)</f>
        <v>0</v>
      </c>
      <c r="V67" s="154">
        <f>IF(OR(LEFT(V$57,10)="medewerker",$B67=""),0,Personeelsinzet!V26)</f>
        <v>0</v>
      </c>
    </row>
    <row r="68" spans="2:22" x14ac:dyDescent="0.2">
      <c r="B68" s="106" t="str">
        <f>Personeelsinzet!B27</f>
        <v/>
      </c>
      <c r="C68" s="154">
        <f>IF(OR(LEFT(C$57,10)="medewerker",$B68=""),0,Personeelsinzet!C27)</f>
        <v>0</v>
      </c>
      <c r="D68" s="154">
        <f>IF(OR(LEFT(D$57,10)="medewerker",$B68=""),0,Personeelsinzet!D27)</f>
        <v>0</v>
      </c>
      <c r="E68" s="154">
        <f>IF(OR(LEFT(E$57,10)="medewerker",$B68=""),0,Personeelsinzet!E27)</f>
        <v>0</v>
      </c>
      <c r="F68" s="154">
        <f>IF(OR(LEFT(F$57,10)="medewerker",$B68=""),0,Personeelsinzet!F27)</f>
        <v>0</v>
      </c>
      <c r="G68" s="154">
        <f>IF(OR(LEFT(G$57,10)="medewerker",$B68=""),0,Personeelsinzet!G27)</f>
        <v>0</v>
      </c>
      <c r="H68" s="154">
        <f>IF(OR(LEFT(H$57,10)="medewerker",$B68=""),0,Personeelsinzet!H27)</f>
        <v>0</v>
      </c>
      <c r="I68" s="154">
        <f>IF(OR(LEFT(I$57,10)="medewerker",$B68=""),0,Personeelsinzet!I27)</f>
        <v>0</v>
      </c>
      <c r="J68" s="154">
        <f>IF(OR(LEFT(J$57,10)="medewerker",$B68=""),0,Personeelsinzet!J27)</f>
        <v>0</v>
      </c>
      <c r="K68" s="154">
        <f>IF(OR(LEFT(K$57,10)="medewerker",$B68=""),0,Personeelsinzet!K27)</f>
        <v>0</v>
      </c>
      <c r="L68" s="154">
        <f>IF(OR(LEFT(L$57,10)="medewerker",$B68=""),0,Personeelsinzet!L27)</f>
        <v>0</v>
      </c>
      <c r="M68" s="154">
        <f>IF(OR(LEFT(M$57,10)="medewerker",$B68=""),0,Personeelsinzet!M27)</f>
        <v>0</v>
      </c>
      <c r="N68" s="154">
        <f>IF(OR(LEFT(N$57,10)="medewerker",$B68=""),0,Personeelsinzet!N27)</f>
        <v>0</v>
      </c>
      <c r="O68" s="154">
        <f>IF(OR(LEFT(O$57,10)="medewerker",$B68=""),0,Personeelsinzet!O27)</f>
        <v>0</v>
      </c>
      <c r="P68" s="154">
        <f>IF(OR(LEFT(P$57,10)="medewerker",$B68=""),0,Personeelsinzet!P27)</f>
        <v>0</v>
      </c>
      <c r="Q68" s="154">
        <f>IF(OR(LEFT(Q$57,10)="medewerker",$B68=""),0,Personeelsinzet!Q27)</f>
        <v>0</v>
      </c>
      <c r="R68" s="154">
        <f>IF(OR(LEFT(R$57,10)="medewerker",$B68=""),0,Personeelsinzet!R27)</f>
        <v>0</v>
      </c>
      <c r="S68" s="154">
        <f>IF(OR(LEFT(S$57,10)="medewerker",$B68=""),0,Personeelsinzet!S27)</f>
        <v>0</v>
      </c>
      <c r="T68" s="154">
        <f>IF(OR(LEFT(T$57,10)="medewerker",$B68=""),0,Personeelsinzet!T27)</f>
        <v>0</v>
      </c>
      <c r="U68" s="154">
        <f>IF(OR(LEFT(U$57,10)="medewerker",$B68=""),0,Personeelsinzet!U27)</f>
        <v>0</v>
      </c>
      <c r="V68" s="154">
        <f>IF(OR(LEFT(V$57,10)="medewerker",$B68=""),0,Personeelsinzet!V27)</f>
        <v>0</v>
      </c>
    </row>
    <row r="69" spans="2:22" x14ac:dyDescent="0.2">
      <c r="B69" s="106" t="str">
        <f>Personeelsinzet!B28</f>
        <v/>
      </c>
      <c r="C69" s="154">
        <f>IF(OR(LEFT(C$57,10)="medewerker",$B69=""),0,Personeelsinzet!C28)</f>
        <v>0</v>
      </c>
      <c r="D69" s="154">
        <f>IF(OR(LEFT(D$57,10)="medewerker",$B69=""),0,Personeelsinzet!D28)</f>
        <v>0</v>
      </c>
      <c r="E69" s="154">
        <f>IF(OR(LEFT(E$57,10)="medewerker",$B69=""),0,Personeelsinzet!E28)</f>
        <v>0</v>
      </c>
      <c r="F69" s="154">
        <f>IF(OR(LEFT(F$57,10)="medewerker",$B69=""),0,Personeelsinzet!F28)</f>
        <v>0</v>
      </c>
      <c r="G69" s="154">
        <f>IF(OR(LEFT(G$57,10)="medewerker",$B69=""),0,Personeelsinzet!G28)</f>
        <v>0</v>
      </c>
      <c r="H69" s="154">
        <f>IF(OR(LEFT(H$57,10)="medewerker",$B69=""),0,Personeelsinzet!H28)</f>
        <v>0</v>
      </c>
      <c r="I69" s="154">
        <f>IF(OR(LEFT(I$57,10)="medewerker",$B69=""),0,Personeelsinzet!I28)</f>
        <v>0</v>
      </c>
      <c r="J69" s="154">
        <f>IF(OR(LEFT(J$57,10)="medewerker",$B69=""),0,Personeelsinzet!J28)</f>
        <v>0</v>
      </c>
      <c r="K69" s="154">
        <f>IF(OR(LEFT(K$57,10)="medewerker",$B69=""),0,Personeelsinzet!K28)</f>
        <v>0</v>
      </c>
      <c r="L69" s="154">
        <f>IF(OR(LEFT(L$57,10)="medewerker",$B69=""),0,Personeelsinzet!L28)</f>
        <v>0</v>
      </c>
      <c r="M69" s="154">
        <f>IF(OR(LEFT(M$57,10)="medewerker",$B69=""),0,Personeelsinzet!M28)</f>
        <v>0</v>
      </c>
      <c r="N69" s="154">
        <f>IF(OR(LEFT(N$57,10)="medewerker",$B69=""),0,Personeelsinzet!N28)</f>
        <v>0</v>
      </c>
      <c r="O69" s="154">
        <f>IF(OR(LEFT(O$57,10)="medewerker",$B69=""),0,Personeelsinzet!O28)</f>
        <v>0</v>
      </c>
      <c r="P69" s="154">
        <f>IF(OR(LEFT(P$57,10)="medewerker",$B69=""),0,Personeelsinzet!P28)</f>
        <v>0</v>
      </c>
      <c r="Q69" s="154">
        <f>IF(OR(LEFT(Q$57,10)="medewerker",$B69=""),0,Personeelsinzet!Q28)</f>
        <v>0</v>
      </c>
      <c r="R69" s="154">
        <f>IF(OR(LEFT(R$57,10)="medewerker",$B69=""),0,Personeelsinzet!R28)</f>
        <v>0</v>
      </c>
      <c r="S69" s="154">
        <f>IF(OR(LEFT(S$57,10)="medewerker",$B69=""),0,Personeelsinzet!S28)</f>
        <v>0</v>
      </c>
      <c r="T69" s="154">
        <f>IF(OR(LEFT(T$57,10)="medewerker",$B69=""),0,Personeelsinzet!T28)</f>
        <v>0</v>
      </c>
      <c r="U69" s="154">
        <f>IF(OR(LEFT(U$57,10)="medewerker",$B69=""),0,Personeelsinzet!U28)</f>
        <v>0</v>
      </c>
      <c r="V69" s="154">
        <f>IF(OR(LEFT(V$57,10)="medewerker",$B69=""),0,Personeelsinzet!V28)</f>
        <v>0</v>
      </c>
    </row>
    <row r="70" spans="2:22" x14ac:dyDescent="0.2">
      <c r="B70" s="106" t="str">
        <f>Personeelsinzet!B29</f>
        <v/>
      </c>
      <c r="C70" s="154">
        <f>IF(OR(LEFT(C$57,10)="medewerker",$B70=""),0,Personeelsinzet!C29)</f>
        <v>0</v>
      </c>
      <c r="D70" s="154">
        <f>IF(OR(LEFT(D$57,10)="medewerker",$B70=""),0,Personeelsinzet!D29)</f>
        <v>0</v>
      </c>
      <c r="E70" s="154">
        <f>IF(OR(LEFT(E$57,10)="medewerker",$B70=""),0,Personeelsinzet!E29)</f>
        <v>0</v>
      </c>
      <c r="F70" s="154">
        <f>IF(OR(LEFT(F$57,10)="medewerker",$B70=""),0,Personeelsinzet!F29)</f>
        <v>0</v>
      </c>
      <c r="G70" s="154">
        <f>IF(OR(LEFT(G$57,10)="medewerker",$B70=""),0,Personeelsinzet!G29)</f>
        <v>0</v>
      </c>
      <c r="H70" s="154">
        <f>IF(OR(LEFT(H$57,10)="medewerker",$B70=""),0,Personeelsinzet!H29)</f>
        <v>0</v>
      </c>
      <c r="I70" s="154">
        <f>IF(OR(LEFT(I$57,10)="medewerker",$B70=""),0,Personeelsinzet!I29)</f>
        <v>0</v>
      </c>
      <c r="J70" s="154">
        <f>IF(OR(LEFT(J$57,10)="medewerker",$B70=""),0,Personeelsinzet!J29)</f>
        <v>0</v>
      </c>
      <c r="K70" s="154">
        <f>IF(OR(LEFT(K$57,10)="medewerker",$B70=""),0,Personeelsinzet!K29)</f>
        <v>0</v>
      </c>
      <c r="L70" s="154">
        <f>IF(OR(LEFT(L$57,10)="medewerker",$B70=""),0,Personeelsinzet!L29)</f>
        <v>0</v>
      </c>
      <c r="M70" s="154">
        <f>IF(OR(LEFT(M$57,10)="medewerker",$B70=""),0,Personeelsinzet!M29)</f>
        <v>0</v>
      </c>
      <c r="N70" s="154">
        <f>IF(OR(LEFT(N$57,10)="medewerker",$B70=""),0,Personeelsinzet!N29)</f>
        <v>0</v>
      </c>
      <c r="O70" s="154">
        <f>IF(OR(LEFT(O$57,10)="medewerker",$B70=""),0,Personeelsinzet!O29)</f>
        <v>0</v>
      </c>
      <c r="P70" s="154">
        <f>IF(OR(LEFT(P$57,10)="medewerker",$B70=""),0,Personeelsinzet!P29)</f>
        <v>0</v>
      </c>
      <c r="Q70" s="154">
        <f>IF(OR(LEFT(Q$57,10)="medewerker",$B70=""),0,Personeelsinzet!Q29)</f>
        <v>0</v>
      </c>
      <c r="R70" s="154">
        <f>IF(OR(LEFT(R$57,10)="medewerker",$B70=""),0,Personeelsinzet!R29)</f>
        <v>0</v>
      </c>
      <c r="S70" s="154">
        <f>IF(OR(LEFT(S$57,10)="medewerker",$B70=""),0,Personeelsinzet!S29)</f>
        <v>0</v>
      </c>
      <c r="T70" s="154">
        <f>IF(OR(LEFT(T$57,10)="medewerker",$B70=""),0,Personeelsinzet!T29)</f>
        <v>0</v>
      </c>
      <c r="U70" s="154">
        <f>IF(OR(LEFT(U$57,10)="medewerker",$B70=""),0,Personeelsinzet!U29)</f>
        <v>0</v>
      </c>
      <c r="V70" s="154">
        <f>IF(OR(LEFT(V$57,10)="medewerker",$B70=""),0,Personeelsinzet!V29)</f>
        <v>0</v>
      </c>
    </row>
    <row r="71" spans="2:22" x14ac:dyDescent="0.2">
      <c r="B71" s="106" t="str">
        <f>Personeelsinzet!B30</f>
        <v/>
      </c>
      <c r="C71" s="154">
        <f>IF(OR(LEFT(C$57,10)="medewerker",$B71=""),0,Personeelsinzet!C30)</f>
        <v>0</v>
      </c>
      <c r="D71" s="154">
        <f>IF(OR(LEFT(D$57,10)="medewerker",$B71=""),0,Personeelsinzet!D30)</f>
        <v>0</v>
      </c>
      <c r="E71" s="154">
        <f>IF(OR(LEFT(E$57,10)="medewerker",$B71=""),0,Personeelsinzet!E30)</f>
        <v>0</v>
      </c>
      <c r="F71" s="154">
        <f>IF(OR(LEFT(F$57,10)="medewerker",$B71=""),0,Personeelsinzet!F30)</f>
        <v>0</v>
      </c>
      <c r="G71" s="154">
        <f>IF(OR(LEFT(G$57,10)="medewerker",$B71=""),0,Personeelsinzet!G30)</f>
        <v>0</v>
      </c>
      <c r="H71" s="154">
        <f>IF(OR(LEFT(H$57,10)="medewerker",$B71=""),0,Personeelsinzet!H30)</f>
        <v>0</v>
      </c>
      <c r="I71" s="154">
        <f>IF(OR(LEFT(I$57,10)="medewerker",$B71=""),0,Personeelsinzet!I30)</f>
        <v>0</v>
      </c>
      <c r="J71" s="154">
        <f>IF(OR(LEFT(J$57,10)="medewerker",$B71=""),0,Personeelsinzet!J30)</f>
        <v>0</v>
      </c>
      <c r="K71" s="154">
        <f>IF(OR(LEFT(K$57,10)="medewerker",$B71=""),0,Personeelsinzet!K30)</f>
        <v>0</v>
      </c>
      <c r="L71" s="154">
        <f>IF(OR(LEFT(L$57,10)="medewerker",$B71=""),0,Personeelsinzet!L30)</f>
        <v>0</v>
      </c>
      <c r="M71" s="154">
        <f>IF(OR(LEFT(M$57,10)="medewerker",$B71=""),0,Personeelsinzet!M30)</f>
        <v>0</v>
      </c>
      <c r="N71" s="154">
        <f>IF(OR(LEFT(N$57,10)="medewerker",$B71=""),0,Personeelsinzet!N30)</f>
        <v>0</v>
      </c>
      <c r="O71" s="154">
        <f>IF(OR(LEFT(O$57,10)="medewerker",$B71=""),0,Personeelsinzet!O30)</f>
        <v>0</v>
      </c>
      <c r="P71" s="154">
        <f>IF(OR(LEFT(P$57,10)="medewerker",$B71=""),0,Personeelsinzet!P30)</f>
        <v>0</v>
      </c>
      <c r="Q71" s="154">
        <f>IF(OR(LEFT(Q$57,10)="medewerker",$B71=""),0,Personeelsinzet!Q30)</f>
        <v>0</v>
      </c>
      <c r="R71" s="154">
        <f>IF(OR(LEFT(R$57,10)="medewerker",$B71=""),0,Personeelsinzet!R30)</f>
        <v>0</v>
      </c>
      <c r="S71" s="154">
        <f>IF(OR(LEFT(S$57,10)="medewerker",$B71=""),0,Personeelsinzet!S30)</f>
        <v>0</v>
      </c>
      <c r="T71" s="154">
        <f>IF(OR(LEFT(T$57,10)="medewerker",$B71=""),0,Personeelsinzet!T30)</f>
        <v>0</v>
      </c>
      <c r="U71" s="154">
        <f>IF(OR(LEFT(U$57,10)="medewerker",$B71=""),0,Personeelsinzet!U30)</f>
        <v>0</v>
      </c>
      <c r="V71" s="154">
        <f>IF(OR(LEFT(V$57,10)="medewerker",$B71=""),0,Personeelsinzet!V30)</f>
        <v>0</v>
      </c>
    </row>
    <row r="72" spans="2:22" x14ac:dyDescent="0.2">
      <c r="B72" s="106" t="str">
        <f>Personeelsinzet!B31</f>
        <v/>
      </c>
      <c r="C72" s="154">
        <f>IF(OR(LEFT(C$57,10)="medewerker",$B72=""),0,Personeelsinzet!C31)</f>
        <v>0</v>
      </c>
      <c r="D72" s="154">
        <f>IF(OR(LEFT(D$57,10)="medewerker",$B72=""),0,Personeelsinzet!D31)</f>
        <v>0</v>
      </c>
      <c r="E72" s="154">
        <f>IF(OR(LEFT(E$57,10)="medewerker",$B72=""),0,Personeelsinzet!E31)</f>
        <v>0</v>
      </c>
      <c r="F72" s="154">
        <f>IF(OR(LEFT(F$57,10)="medewerker",$B72=""),0,Personeelsinzet!F31)</f>
        <v>0</v>
      </c>
      <c r="G72" s="154">
        <f>IF(OR(LEFT(G$57,10)="medewerker",$B72=""),0,Personeelsinzet!G31)</f>
        <v>0</v>
      </c>
      <c r="H72" s="154">
        <f>IF(OR(LEFT(H$57,10)="medewerker",$B72=""),0,Personeelsinzet!H31)</f>
        <v>0</v>
      </c>
      <c r="I72" s="154">
        <f>IF(OR(LEFT(I$57,10)="medewerker",$B72=""),0,Personeelsinzet!I31)</f>
        <v>0</v>
      </c>
      <c r="J72" s="154">
        <f>IF(OR(LEFT(J$57,10)="medewerker",$B72=""),0,Personeelsinzet!J31)</f>
        <v>0</v>
      </c>
      <c r="K72" s="154">
        <f>IF(OR(LEFT(K$57,10)="medewerker",$B72=""),0,Personeelsinzet!K31)</f>
        <v>0</v>
      </c>
      <c r="L72" s="154">
        <f>IF(OR(LEFT(L$57,10)="medewerker",$B72=""),0,Personeelsinzet!L31)</f>
        <v>0</v>
      </c>
      <c r="M72" s="154">
        <f>IF(OR(LEFT(M$57,10)="medewerker",$B72=""),0,Personeelsinzet!M31)</f>
        <v>0</v>
      </c>
      <c r="N72" s="154">
        <f>IF(OR(LEFT(N$57,10)="medewerker",$B72=""),0,Personeelsinzet!N31)</f>
        <v>0</v>
      </c>
      <c r="O72" s="154">
        <f>IF(OR(LEFT(O$57,10)="medewerker",$B72=""),0,Personeelsinzet!O31)</f>
        <v>0</v>
      </c>
      <c r="P72" s="154">
        <f>IF(OR(LEFT(P$57,10)="medewerker",$B72=""),0,Personeelsinzet!P31)</f>
        <v>0</v>
      </c>
      <c r="Q72" s="154">
        <f>IF(OR(LEFT(Q$57,10)="medewerker",$B72=""),0,Personeelsinzet!Q31)</f>
        <v>0</v>
      </c>
      <c r="R72" s="154">
        <f>IF(OR(LEFT(R$57,10)="medewerker",$B72=""),0,Personeelsinzet!R31)</f>
        <v>0</v>
      </c>
      <c r="S72" s="154">
        <f>IF(OR(LEFT(S$57,10)="medewerker",$B72=""),0,Personeelsinzet!S31)</f>
        <v>0</v>
      </c>
      <c r="T72" s="154">
        <f>IF(OR(LEFT(T$57,10)="medewerker",$B72=""),0,Personeelsinzet!T31)</f>
        <v>0</v>
      </c>
      <c r="U72" s="154">
        <f>IF(OR(LEFT(U$57,10)="medewerker",$B72=""),0,Personeelsinzet!U31)</f>
        <v>0</v>
      </c>
      <c r="V72" s="154">
        <f>IF(OR(LEFT(V$57,10)="medewerker",$B72=""),0,Personeelsinzet!V31)</f>
        <v>0</v>
      </c>
    </row>
    <row r="73" spans="2:22" x14ac:dyDescent="0.2">
      <c r="B73" s="106" t="str">
        <f>Personeelsinzet!B32</f>
        <v/>
      </c>
      <c r="C73" s="154">
        <f>IF(OR(LEFT(C$57,10)="medewerker",$B73=""),0,Personeelsinzet!C32)</f>
        <v>0</v>
      </c>
      <c r="D73" s="154">
        <f>IF(OR(LEFT(D$57,10)="medewerker",$B73=""),0,Personeelsinzet!D32)</f>
        <v>0</v>
      </c>
      <c r="E73" s="154">
        <f>IF(OR(LEFT(E$57,10)="medewerker",$B73=""),0,Personeelsinzet!E32)</f>
        <v>0</v>
      </c>
      <c r="F73" s="154">
        <f>IF(OR(LEFT(F$57,10)="medewerker",$B73=""),0,Personeelsinzet!F32)</f>
        <v>0</v>
      </c>
      <c r="G73" s="154">
        <f>IF(OR(LEFT(G$57,10)="medewerker",$B73=""),0,Personeelsinzet!G32)</f>
        <v>0</v>
      </c>
      <c r="H73" s="154">
        <f>IF(OR(LEFT(H$57,10)="medewerker",$B73=""),0,Personeelsinzet!H32)</f>
        <v>0</v>
      </c>
      <c r="I73" s="154">
        <f>IF(OR(LEFT(I$57,10)="medewerker",$B73=""),0,Personeelsinzet!I32)</f>
        <v>0</v>
      </c>
      <c r="J73" s="154">
        <f>IF(OR(LEFT(J$57,10)="medewerker",$B73=""),0,Personeelsinzet!J32)</f>
        <v>0</v>
      </c>
      <c r="K73" s="154">
        <f>IF(OR(LEFT(K$57,10)="medewerker",$B73=""),0,Personeelsinzet!K32)</f>
        <v>0</v>
      </c>
      <c r="L73" s="154">
        <f>IF(OR(LEFT(L$57,10)="medewerker",$B73=""),0,Personeelsinzet!L32)</f>
        <v>0</v>
      </c>
      <c r="M73" s="154">
        <f>IF(OR(LEFT(M$57,10)="medewerker",$B73=""),0,Personeelsinzet!M32)</f>
        <v>0</v>
      </c>
      <c r="N73" s="154">
        <f>IF(OR(LEFT(N$57,10)="medewerker",$B73=""),0,Personeelsinzet!N32)</f>
        <v>0</v>
      </c>
      <c r="O73" s="154">
        <f>IF(OR(LEFT(O$57,10)="medewerker",$B73=""),0,Personeelsinzet!O32)</f>
        <v>0</v>
      </c>
      <c r="P73" s="154">
        <f>IF(OR(LEFT(P$57,10)="medewerker",$B73=""),0,Personeelsinzet!P32)</f>
        <v>0</v>
      </c>
      <c r="Q73" s="154">
        <f>IF(OR(LEFT(Q$57,10)="medewerker",$B73=""),0,Personeelsinzet!Q32)</f>
        <v>0</v>
      </c>
      <c r="R73" s="154">
        <f>IF(OR(LEFT(R$57,10)="medewerker",$B73=""),0,Personeelsinzet!R32)</f>
        <v>0</v>
      </c>
      <c r="S73" s="154">
        <f>IF(OR(LEFT(S$57,10)="medewerker",$B73=""),0,Personeelsinzet!S32)</f>
        <v>0</v>
      </c>
      <c r="T73" s="154">
        <f>IF(OR(LEFT(T$57,10)="medewerker",$B73=""),0,Personeelsinzet!T32)</f>
        <v>0</v>
      </c>
      <c r="U73" s="154">
        <f>IF(OR(LEFT(U$57,10)="medewerker",$B73=""),0,Personeelsinzet!U32)</f>
        <v>0</v>
      </c>
      <c r="V73" s="154">
        <f>IF(OR(LEFT(V$57,10)="medewerker",$B73=""),0,Personeelsinzet!V32)</f>
        <v>0</v>
      </c>
    </row>
    <row r="74" spans="2:22" x14ac:dyDescent="0.2">
      <c r="B74" s="106" t="str">
        <f>Personeelsinzet!B33</f>
        <v/>
      </c>
      <c r="C74" s="154">
        <f>IF(OR(LEFT(C$57,10)="medewerker",$B74=""),0,Personeelsinzet!C33)</f>
        <v>0</v>
      </c>
      <c r="D74" s="154">
        <f>IF(OR(LEFT(D$57,10)="medewerker",$B74=""),0,Personeelsinzet!D33)</f>
        <v>0</v>
      </c>
      <c r="E74" s="154">
        <f>IF(OR(LEFT(E$57,10)="medewerker",$B74=""),0,Personeelsinzet!E33)</f>
        <v>0</v>
      </c>
      <c r="F74" s="154">
        <f>IF(OR(LEFT(F$57,10)="medewerker",$B74=""),0,Personeelsinzet!F33)</f>
        <v>0</v>
      </c>
      <c r="G74" s="154">
        <f>IF(OR(LEFT(G$57,10)="medewerker",$B74=""),0,Personeelsinzet!G33)</f>
        <v>0</v>
      </c>
      <c r="H74" s="154">
        <f>IF(OR(LEFT(H$57,10)="medewerker",$B74=""),0,Personeelsinzet!H33)</f>
        <v>0</v>
      </c>
      <c r="I74" s="154">
        <f>IF(OR(LEFT(I$57,10)="medewerker",$B74=""),0,Personeelsinzet!I33)</f>
        <v>0</v>
      </c>
      <c r="J74" s="154">
        <f>IF(OR(LEFT(J$57,10)="medewerker",$B74=""),0,Personeelsinzet!J33)</f>
        <v>0</v>
      </c>
      <c r="K74" s="154">
        <f>IF(OR(LEFT(K$57,10)="medewerker",$B74=""),0,Personeelsinzet!K33)</f>
        <v>0</v>
      </c>
      <c r="L74" s="154">
        <f>IF(OR(LEFT(L$57,10)="medewerker",$B74=""),0,Personeelsinzet!L33)</f>
        <v>0</v>
      </c>
      <c r="M74" s="154">
        <f>IF(OR(LEFT(M$57,10)="medewerker",$B74=""),0,Personeelsinzet!M33)</f>
        <v>0</v>
      </c>
      <c r="N74" s="154">
        <f>IF(OR(LEFT(N$57,10)="medewerker",$B74=""),0,Personeelsinzet!N33)</f>
        <v>0</v>
      </c>
      <c r="O74" s="154">
        <f>IF(OR(LEFT(O$57,10)="medewerker",$B74=""),0,Personeelsinzet!O33)</f>
        <v>0</v>
      </c>
      <c r="P74" s="154">
        <f>IF(OR(LEFT(P$57,10)="medewerker",$B74=""),0,Personeelsinzet!P33)</f>
        <v>0</v>
      </c>
      <c r="Q74" s="154">
        <f>IF(OR(LEFT(Q$57,10)="medewerker",$B74=""),0,Personeelsinzet!Q33)</f>
        <v>0</v>
      </c>
      <c r="R74" s="154">
        <f>IF(OR(LEFT(R$57,10)="medewerker",$B74=""),0,Personeelsinzet!R33)</f>
        <v>0</v>
      </c>
      <c r="S74" s="154">
        <f>IF(OR(LEFT(S$57,10)="medewerker",$B74=""),0,Personeelsinzet!S33)</f>
        <v>0</v>
      </c>
      <c r="T74" s="154">
        <f>IF(OR(LEFT(T$57,10)="medewerker",$B74=""),0,Personeelsinzet!T33)</f>
        <v>0</v>
      </c>
      <c r="U74" s="154">
        <f>IF(OR(LEFT(U$57,10)="medewerker",$B74=""),0,Personeelsinzet!U33)</f>
        <v>0</v>
      </c>
      <c r="V74" s="154">
        <f>IF(OR(LEFT(V$57,10)="medewerker",$B74=""),0,Personeelsinzet!V33)</f>
        <v>0</v>
      </c>
    </row>
    <row r="75" spans="2:22" x14ac:dyDescent="0.2">
      <c r="B75" s="106" t="str">
        <f>Personeelsinzet!B34</f>
        <v/>
      </c>
      <c r="C75" s="154">
        <f>IF(OR(LEFT(C$57,10)="medewerker",$B75=""),0,Personeelsinzet!C34)</f>
        <v>0</v>
      </c>
      <c r="D75" s="154">
        <f>IF(OR(LEFT(D$57,10)="medewerker",$B75=""),0,Personeelsinzet!D34)</f>
        <v>0</v>
      </c>
      <c r="E75" s="154">
        <f>IF(OR(LEFT(E$57,10)="medewerker",$B75=""),0,Personeelsinzet!E34)</f>
        <v>0</v>
      </c>
      <c r="F75" s="154">
        <f>IF(OR(LEFT(F$57,10)="medewerker",$B75=""),0,Personeelsinzet!F34)</f>
        <v>0</v>
      </c>
      <c r="G75" s="154">
        <f>IF(OR(LEFT(G$57,10)="medewerker",$B75=""),0,Personeelsinzet!G34)</f>
        <v>0</v>
      </c>
      <c r="H75" s="154">
        <f>IF(OR(LEFT(H$57,10)="medewerker",$B75=""),0,Personeelsinzet!H34)</f>
        <v>0</v>
      </c>
      <c r="I75" s="154">
        <f>IF(OR(LEFT(I$57,10)="medewerker",$B75=""),0,Personeelsinzet!I34)</f>
        <v>0</v>
      </c>
      <c r="J75" s="154">
        <f>IF(OR(LEFT(J$57,10)="medewerker",$B75=""),0,Personeelsinzet!J34)</f>
        <v>0</v>
      </c>
      <c r="K75" s="154">
        <f>IF(OR(LEFT(K$57,10)="medewerker",$B75=""),0,Personeelsinzet!K34)</f>
        <v>0</v>
      </c>
      <c r="L75" s="154">
        <f>IF(OR(LEFT(L$57,10)="medewerker",$B75=""),0,Personeelsinzet!L34)</f>
        <v>0</v>
      </c>
      <c r="M75" s="154">
        <f>IF(OR(LEFT(M$57,10)="medewerker",$B75=""),0,Personeelsinzet!M34)</f>
        <v>0</v>
      </c>
      <c r="N75" s="154">
        <f>IF(OR(LEFT(N$57,10)="medewerker",$B75=""),0,Personeelsinzet!N34)</f>
        <v>0</v>
      </c>
      <c r="O75" s="154">
        <f>IF(OR(LEFT(O$57,10)="medewerker",$B75=""),0,Personeelsinzet!O34)</f>
        <v>0</v>
      </c>
      <c r="P75" s="154">
        <f>IF(OR(LEFT(P$57,10)="medewerker",$B75=""),0,Personeelsinzet!P34)</f>
        <v>0</v>
      </c>
      <c r="Q75" s="154">
        <f>IF(OR(LEFT(Q$57,10)="medewerker",$B75=""),0,Personeelsinzet!Q34)</f>
        <v>0</v>
      </c>
      <c r="R75" s="154">
        <f>IF(OR(LEFT(R$57,10)="medewerker",$B75=""),0,Personeelsinzet!R34)</f>
        <v>0</v>
      </c>
      <c r="S75" s="154">
        <f>IF(OR(LEFT(S$57,10)="medewerker",$B75=""),0,Personeelsinzet!S34)</f>
        <v>0</v>
      </c>
      <c r="T75" s="154">
        <f>IF(OR(LEFT(T$57,10)="medewerker",$B75=""),0,Personeelsinzet!T34)</f>
        <v>0</v>
      </c>
      <c r="U75" s="154">
        <f>IF(OR(LEFT(U$57,10)="medewerker",$B75=""),0,Personeelsinzet!U34)</f>
        <v>0</v>
      </c>
      <c r="V75" s="154">
        <f>IF(OR(LEFT(V$57,10)="medewerker",$B75=""),0,Personeelsinzet!V34)</f>
        <v>0</v>
      </c>
    </row>
    <row r="76" spans="2:22" x14ac:dyDescent="0.2">
      <c r="B76" s="106" t="str">
        <f>Personeelsinzet!B35</f>
        <v/>
      </c>
      <c r="C76" s="154">
        <f>IF(OR(LEFT(C$57,10)="medewerker",$B76=""),0,Personeelsinzet!C35)</f>
        <v>0</v>
      </c>
      <c r="D76" s="154">
        <f>IF(OR(LEFT(D$57,10)="medewerker",$B76=""),0,Personeelsinzet!D35)</f>
        <v>0</v>
      </c>
      <c r="E76" s="154">
        <f>IF(OR(LEFT(E$57,10)="medewerker",$B76=""),0,Personeelsinzet!E35)</f>
        <v>0</v>
      </c>
      <c r="F76" s="154">
        <f>IF(OR(LEFT(F$57,10)="medewerker",$B76=""),0,Personeelsinzet!F35)</f>
        <v>0</v>
      </c>
      <c r="G76" s="154">
        <f>IF(OR(LEFT(G$57,10)="medewerker",$B76=""),0,Personeelsinzet!G35)</f>
        <v>0</v>
      </c>
      <c r="H76" s="154">
        <f>IF(OR(LEFT(H$57,10)="medewerker",$B76=""),0,Personeelsinzet!H35)</f>
        <v>0</v>
      </c>
      <c r="I76" s="154">
        <f>IF(OR(LEFT(I$57,10)="medewerker",$B76=""),0,Personeelsinzet!I35)</f>
        <v>0</v>
      </c>
      <c r="J76" s="154">
        <f>IF(OR(LEFT(J$57,10)="medewerker",$B76=""),0,Personeelsinzet!J35)</f>
        <v>0</v>
      </c>
      <c r="K76" s="154">
        <f>IF(OR(LEFT(K$57,10)="medewerker",$B76=""),0,Personeelsinzet!K35)</f>
        <v>0</v>
      </c>
      <c r="L76" s="154">
        <f>IF(OR(LEFT(L$57,10)="medewerker",$B76=""),0,Personeelsinzet!L35)</f>
        <v>0</v>
      </c>
      <c r="M76" s="154">
        <f>IF(OR(LEFT(M$57,10)="medewerker",$B76=""),0,Personeelsinzet!M35)</f>
        <v>0</v>
      </c>
      <c r="N76" s="154">
        <f>IF(OR(LEFT(N$57,10)="medewerker",$B76=""),0,Personeelsinzet!N35)</f>
        <v>0</v>
      </c>
      <c r="O76" s="154">
        <f>IF(OR(LEFT(O$57,10)="medewerker",$B76=""),0,Personeelsinzet!O35)</f>
        <v>0</v>
      </c>
      <c r="P76" s="154">
        <f>IF(OR(LEFT(P$57,10)="medewerker",$B76=""),0,Personeelsinzet!P35)</f>
        <v>0</v>
      </c>
      <c r="Q76" s="154">
        <f>IF(OR(LEFT(Q$57,10)="medewerker",$B76=""),0,Personeelsinzet!Q35)</f>
        <v>0</v>
      </c>
      <c r="R76" s="154">
        <f>IF(OR(LEFT(R$57,10)="medewerker",$B76=""),0,Personeelsinzet!R35)</f>
        <v>0</v>
      </c>
      <c r="S76" s="154">
        <f>IF(OR(LEFT(S$57,10)="medewerker",$B76=""),0,Personeelsinzet!S35)</f>
        <v>0</v>
      </c>
      <c r="T76" s="154">
        <f>IF(OR(LEFT(T$57,10)="medewerker",$B76=""),0,Personeelsinzet!T35)</f>
        <v>0</v>
      </c>
      <c r="U76" s="154">
        <f>IF(OR(LEFT(U$57,10)="medewerker",$B76=""),0,Personeelsinzet!U35)</f>
        <v>0</v>
      </c>
      <c r="V76" s="154">
        <f>IF(OR(LEFT(V$57,10)="medewerker",$B76=""),0,Personeelsinzet!V35)</f>
        <v>0</v>
      </c>
    </row>
    <row r="77" spans="2:22" x14ac:dyDescent="0.2">
      <c r="B77" s="106" t="str">
        <f>Personeelsinzet!B36</f>
        <v/>
      </c>
      <c r="C77" s="154">
        <f>IF(OR(LEFT(C$57,10)="medewerker",$B77=""),0,Personeelsinzet!C36)</f>
        <v>0</v>
      </c>
      <c r="D77" s="154">
        <f>IF(OR(LEFT(D$57,10)="medewerker",$B77=""),0,Personeelsinzet!D36)</f>
        <v>0</v>
      </c>
      <c r="E77" s="154">
        <f>IF(OR(LEFT(E$57,10)="medewerker",$B77=""),0,Personeelsinzet!E36)</f>
        <v>0</v>
      </c>
      <c r="F77" s="154">
        <f>IF(OR(LEFT(F$57,10)="medewerker",$B77=""),0,Personeelsinzet!F36)</f>
        <v>0</v>
      </c>
      <c r="G77" s="154">
        <f>IF(OR(LEFT(G$57,10)="medewerker",$B77=""),0,Personeelsinzet!G36)</f>
        <v>0</v>
      </c>
      <c r="H77" s="154">
        <f>IF(OR(LEFT(H$57,10)="medewerker",$B77=""),0,Personeelsinzet!H36)</f>
        <v>0</v>
      </c>
      <c r="I77" s="154">
        <f>IF(OR(LEFT(I$57,10)="medewerker",$B77=""),0,Personeelsinzet!I36)</f>
        <v>0</v>
      </c>
      <c r="J77" s="154">
        <f>IF(OR(LEFT(J$57,10)="medewerker",$B77=""),0,Personeelsinzet!J36)</f>
        <v>0</v>
      </c>
      <c r="K77" s="154">
        <f>IF(OR(LEFT(K$57,10)="medewerker",$B77=""),0,Personeelsinzet!K36)</f>
        <v>0</v>
      </c>
      <c r="L77" s="154">
        <f>IF(OR(LEFT(L$57,10)="medewerker",$B77=""),0,Personeelsinzet!L36)</f>
        <v>0</v>
      </c>
      <c r="M77" s="154">
        <f>IF(OR(LEFT(M$57,10)="medewerker",$B77=""),0,Personeelsinzet!M36)</f>
        <v>0</v>
      </c>
      <c r="N77" s="154">
        <f>IF(OR(LEFT(N$57,10)="medewerker",$B77=""),0,Personeelsinzet!N36)</f>
        <v>0</v>
      </c>
      <c r="O77" s="154">
        <f>IF(OR(LEFT(O$57,10)="medewerker",$B77=""),0,Personeelsinzet!O36)</f>
        <v>0</v>
      </c>
      <c r="P77" s="154">
        <f>IF(OR(LEFT(P$57,10)="medewerker",$B77=""),0,Personeelsinzet!P36)</f>
        <v>0</v>
      </c>
      <c r="Q77" s="154">
        <f>IF(OR(LEFT(Q$57,10)="medewerker",$B77=""),0,Personeelsinzet!Q36)</f>
        <v>0</v>
      </c>
      <c r="R77" s="154">
        <f>IF(OR(LEFT(R$57,10)="medewerker",$B77=""),0,Personeelsinzet!R36)</f>
        <v>0</v>
      </c>
      <c r="S77" s="154">
        <f>IF(OR(LEFT(S$57,10)="medewerker",$B77=""),0,Personeelsinzet!S36)</f>
        <v>0</v>
      </c>
      <c r="T77" s="154">
        <f>IF(OR(LEFT(T$57,10)="medewerker",$B77=""),0,Personeelsinzet!T36)</f>
        <v>0</v>
      </c>
      <c r="U77" s="154">
        <f>IF(OR(LEFT(U$57,10)="medewerker",$B77=""),0,Personeelsinzet!U36)</f>
        <v>0</v>
      </c>
      <c r="V77" s="154">
        <f>IF(OR(LEFT(V$57,10)="medewerker",$B77=""),0,Personeelsinzet!V36)</f>
        <v>0</v>
      </c>
    </row>
    <row r="78" spans="2:22" x14ac:dyDescent="0.2">
      <c r="B78" s="106" t="str">
        <f>Personeelsinzet!B37</f>
        <v/>
      </c>
      <c r="C78" s="154">
        <f>IF(OR(LEFT(C$57,10)="medewerker",$B78=""),0,Personeelsinzet!C37)</f>
        <v>0</v>
      </c>
      <c r="D78" s="154">
        <f>IF(OR(LEFT(D$57,10)="medewerker",$B78=""),0,Personeelsinzet!D37)</f>
        <v>0</v>
      </c>
      <c r="E78" s="154">
        <f>IF(OR(LEFT(E$57,10)="medewerker",$B78=""),0,Personeelsinzet!E37)</f>
        <v>0</v>
      </c>
      <c r="F78" s="154">
        <f>IF(OR(LEFT(F$57,10)="medewerker",$B78=""),0,Personeelsinzet!F37)</f>
        <v>0</v>
      </c>
      <c r="G78" s="154">
        <f>IF(OR(LEFT(G$57,10)="medewerker",$B78=""),0,Personeelsinzet!G37)</f>
        <v>0</v>
      </c>
      <c r="H78" s="154">
        <f>IF(OR(LEFT(H$57,10)="medewerker",$B78=""),0,Personeelsinzet!H37)</f>
        <v>0</v>
      </c>
      <c r="I78" s="154">
        <f>IF(OR(LEFT(I$57,10)="medewerker",$B78=""),0,Personeelsinzet!I37)</f>
        <v>0</v>
      </c>
      <c r="J78" s="154">
        <f>IF(OR(LEFT(J$57,10)="medewerker",$B78=""),0,Personeelsinzet!J37)</f>
        <v>0</v>
      </c>
      <c r="K78" s="154">
        <f>IF(OR(LEFT(K$57,10)="medewerker",$B78=""),0,Personeelsinzet!K37)</f>
        <v>0</v>
      </c>
      <c r="L78" s="154">
        <f>IF(OR(LEFT(L$57,10)="medewerker",$B78=""),0,Personeelsinzet!L37)</f>
        <v>0</v>
      </c>
      <c r="M78" s="154">
        <f>IF(OR(LEFT(M$57,10)="medewerker",$B78=""),0,Personeelsinzet!M37)</f>
        <v>0</v>
      </c>
      <c r="N78" s="154">
        <f>IF(OR(LEFT(N$57,10)="medewerker",$B78=""),0,Personeelsinzet!N37)</f>
        <v>0</v>
      </c>
      <c r="O78" s="154">
        <f>IF(OR(LEFT(O$57,10)="medewerker",$B78=""),0,Personeelsinzet!O37)</f>
        <v>0</v>
      </c>
      <c r="P78" s="154">
        <f>IF(OR(LEFT(P$57,10)="medewerker",$B78=""),0,Personeelsinzet!P37)</f>
        <v>0</v>
      </c>
      <c r="Q78" s="154">
        <f>IF(OR(LEFT(Q$57,10)="medewerker",$B78=""),0,Personeelsinzet!Q37)</f>
        <v>0</v>
      </c>
      <c r="R78" s="154">
        <f>IF(OR(LEFT(R$57,10)="medewerker",$B78=""),0,Personeelsinzet!R37)</f>
        <v>0</v>
      </c>
      <c r="S78" s="154">
        <f>IF(OR(LEFT(S$57,10)="medewerker",$B78=""),0,Personeelsinzet!S37)</f>
        <v>0</v>
      </c>
      <c r="T78" s="154">
        <f>IF(OR(LEFT(T$57,10)="medewerker",$B78=""),0,Personeelsinzet!T37)</f>
        <v>0</v>
      </c>
      <c r="U78" s="154">
        <f>IF(OR(LEFT(U$57,10)="medewerker",$B78=""),0,Personeelsinzet!U37)</f>
        <v>0</v>
      </c>
      <c r="V78" s="154">
        <f>IF(OR(LEFT(V$57,10)="medewerker",$B78=""),0,Personeelsinzet!V37)</f>
        <v>0</v>
      </c>
    </row>
    <row r="79" spans="2:22" x14ac:dyDescent="0.2">
      <c r="B79" s="106" t="str">
        <f>Personeelsinzet!B38</f>
        <v/>
      </c>
      <c r="C79" s="154">
        <f>IF(OR(LEFT(C$57,10)="medewerker",$B79=""),0,Personeelsinzet!C38)</f>
        <v>0</v>
      </c>
      <c r="D79" s="154">
        <f>IF(OR(LEFT(D$57,10)="medewerker",$B79=""),0,Personeelsinzet!D38)</f>
        <v>0</v>
      </c>
      <c r="E79" s="154">
        <f>IF(OR(LEFT(E$57,10)="medewerker",$B79=""),0,Personeelsinzet!E38)</f>
        <v>0</v>
      </c>
      <c r="F79" s="154">
        <f>IF(OR(LEFT(F$57,10)="medewerker",$B79=""),0,Personeelsinzet!F38)</f>
        <v>0</v>
      </c>
      <c r="G79" s="154">
        <f>IF(OR(LEFT(G$57,10)="medewerker",$B79=""),0,Personeelsinzet!G38)</f>
        <v>0</v>
      </c>
      <c r="H79" s="154">
        <f>IF(OR(LEFT(H$57,10)="medewerker",$B79=""),0,Personeelsinzet!H38)</f>
        <v>0</v>
      </c>
      <c r="I79" s="154">
        <f>IF(OR(LEFT(I$57,10)="medewerker",$B79=""),0,Personeelsinzet!I38)</f>
        <v>0</v>
      </c>
      <c r="J79" s="154">
        <f>IF(OR(LEFT(J$57,10)="medewerker",$B79=""),0,Personeelsinzet!J38)</f>
        <v>0</v>
      </c>
      <c r="K79" s="154">
        <f>IF(OR(LEFT(K$57,10)="medewerker",$B79=""),0,Personeelsinzet!K38)</f>
        <v>0</v>
      </c>
      <c r="L79" s="154">
        <f>IF(OR(LEFT(L$57,10)="medewerker",$B79=""),0,Personeelsinzet!L38)</f>
        <v>0</v>
      </c>
      <c r="M79" s="154">
        <f>IF(OR(LEFT(M$57,10)="medewerker",$B79=""),0,Personeelsinzet!M38)</f>
        <v>0</v>
      </c>
      <c r="N79" s="154">
        <f>IF(OR(LEFT(N$57,10)="medewerker",$B79=""),0,Personeelsinzet!N38)</f>
        <v>0</v>
      </c>
      <c r="O79" s="154">
        <f>IF(OR(LEFT(O$57,10)="medewerker",$B79=""),0,Personeelsinzet!O38)</f>
        <v>0</v>
      </c>
      <c r="P79" s="154">
        <f>IF(OR(LEFT(P$57,10)="medewerker",$B79=""),0,Personeelsinzet!P38)</f>
        <v>0</v>
      </c>
      <c r="Q79" s="154">
        <f>IF(OR(LEFT(Q$57,10)="medewerker",$B79=""),0,Personeelsinzet!Q38)</f>
        <v>0</v>
      </c>
      <c r="R79" s="154">
        <f>IF(OR(LEFT(R$57,10)="medewerker",$B79=""),0,Personeelsinzet!R38)</f>
        <v>0</v>
      </c>
      <c r="S79" s="154">
        <f>IF(OR(LEFT(S$57,10)="medewerker",$B79=""),0,Personeelsinzet!S38)</f>
        <v>0</v>
      </c>
      <c r="T79" s="154">
        <f>IF(OR(LEFT(T$57,10)="medewerker",$B79=""),0,Personeelsinzet!T38)</f>
        <v>0</v>
      </c>
      <c r="U79" s="154">
        <f>IF(OR(LEFT(U$57,10)="medewerker",$B79=""),0,Personeelsinzet!U38)</f>
        <v>0</v>
      </c>
      <c r="V79" s="154">
        <f>IF(OR(LEFT(V$57,10)="medewerker",$B79=""),0,Personeelsinzet!V38)</f>
        <v>0</v>
      </c>
    </row>
    <row r="80" spans="2:22" x14ac:dyDescent="0.2">
      <c r="B80" s="106" t="str">
        <f>Personeelsinzet!B39</f>
        <v/>
      </c>
      <c r="C80" s="154">
        <f>IF(OR(LEFT(C$57,10)="medewerker",$B80=""),0,Personeelsinzet!C39)</f>
        <v>0</v>
      </c>
      <c r="D80" s="154">
        <f>IF(OR(LEFT(D$57,10)="medewerker",$B80=""),0,Personeelsinzet!D39)</f>
        <v>0</v>
      </c>
      <c r="E80" s="154">
        <f>IF(OR(LEFT(E$57,10)="medewerker",$B80=""),0,Personeelsinzet!E39)</f>
        <v>0</v>
      </c>
      <c r="F80" s="154">
        <f>IF(OR(LEFT(F$57,10)="medewerker",$B80=""),0,Personeelsinzet!F39)</f>
        <v>0</v>
      </c>
      <c r="G80" s="154">
        <f>IF(OR(LEFT(G$57,10)="medewerker",$B80=""),0,Personeelsinzet!G39)</f>
        <v>0</v>
      </c>
      <c r="H80" s="154">
        <f>IF(OR(LEFT(H$57,10)="medewerker",$B80=""),0,Personeelsinzet!H39)</f>
        <v>0</v>
      </c>
      <c r="I80" s="154">
        <f>IF(OR(LEFT(I$57,10)="medewerker",$B80=""),0,Personeelsinzet!I39)</f>
        <v>0</v>
      </c>
      <c r="J80" s="154">
        <f>IF(OR(LEFT(J$57,10)="medewerker",$B80=""),0,Personeelsinzet!J39)</f>
        <v>0</v>
      </c>
      <c r="K80" s="154">
        <f>IF(OR(LEFT(K$57,10)="medewerker",$B80=""),0,Personeelsinzet!K39)</f>
        <v>0</v>
      </c>
      <c r="L80" s="154">
        <f>IF(OR(LEFT(L$57,10)="medewerker",$B80=""),0,Personeelsinzet!L39)</f>
        <v>0</v>
      </c>
      <c r="M80" s="154">
        <f>IF(OR(LEFT(M$57,10)="medewerker",$B80=""),0,Personeelsinzet!M39)</f>
        <v>0</v>
      </c>
      <c r="N80" s="154">
        <f>IF(OR(LEFT(N$57,10)="medewerker",$B80=""),0,Personeelsinzet!N39)</f>
        <v>0</v>
      </c>
      <c r="O80" s="154">
        <f>IF(OR(LEFT(O$57,10)="medewerker",$B80=""),0,Personeelsinzet!O39)</f>
        <v>0</v>
      </c>
      <c r="P80" s="154">
        <f>IF(OR(LEFT(P$57,10)="medewerker",$B80=""),0,Personeelsinzet!P39)</f>
        <v>0</v>
      </c>
      <c r="Q80" s="154">
        <f>IF(OR(LEFT(Q$57,10)="medewerker",$B80=""),0,Personeelsinzet!Q39)</f>
        <v>0</v>
      </c>
      <c r="R80" s="154">
        <f>IF(OR(LEFT(R$57,10)="medewerker",$B80=""),0,Personeelsinzet!R39)</f>
        <v>0</v>
      </c>
      <c r="S80" s="154">
        <f>IF(OR(LEFT(S$57,10)="medewerker",$B80=""),0,Personeelsinzet!S39)</f>
        <v>0</v>
      </c>
      <c r="T80" s="154">
        <f>IF(OR(LEFT(T$57,10)="medewerker",$B80=""),0,Personeelsinzet!T39)</f>
        <v>0</v>
      </c>
      <c r="U80" s="154">
        <f>IF(OR(LEFT(U$57,10)="medewerker",$B80=""),0,Personeelsinzet!U39)</f>
        <v>0</v>
      </c>
      <c r="V80" s="154">
        <f>IF(OR(LEFT(V$57,10)="medewerker",$B80=""),0,Personeelsinzet!V39)</f>
        <v>0</v>
      </c>
    </row>
    <row r="81" spans="2:22" x14ac:dyDescent="0.2">
      <c r="B81" s="106" t="str">
        <f>Personeelsinzet!B40</f>
        <v/>
      </c>
      <c r="C81" s="154">
        <f>IF(OR(LEFT(C$57,10)="medewerker",$B81=""),0,Personeelsinzet!C40)</f>
        <v>0</v>
      </c>
      <c r="D81" s="154">
        <f>IF(OR(LEFT(D$57,10)="medewerker",$B81=""),0,Personeelsinzet!D40)</f>
        <v>0</v>
      </c>
      <c r="E81" s="154">
        <f>IF(OR(LEFT(E$57,10)="medewerker",$B81=""),0,Personeelsinzet!E40)</f>
        <v>0</v>
      </c>
      <c r="F81" s="154">
        <f>IF(OR(LEFT(F$57,10)="medewerker",$B81=""),0,Personeelsinzet!F40)</f>
        <v>0</v>
      </c>
      <c r="G81" s="154">
        <f>IF(OR(LEFT(G$57,10)="medewerker",$B81=""),0,Personeelsinzet!G40)</f>
        <v>0</v>
      </c>
      <c r="H81" s="154">
        <f>IF(OR(LEFT(H$57,10)="medewerker",$B81=""),0,Personeelsinzet!H40)</f>
        <v>0</v>
      </c>
      <c r="I81" s="154">
        <f>IF(OR(LEFT(I$57,10)="medewerker",$B81=""),0,Personeelsinzet!I40)</f>
        <v>0</v>
      </c>
      <c r="J81" s="154">
        <f>IF(OR(LEFT(J$57,10)="medewerker",$B81=""),0,Personeelsinzet!J40)</f>
        <v>0</v>
      </c>
      <c r="K81" s="154">
        <f>IF(OR(LEFT(K$57,10)="medewerker",$B81=""),0,Personeelsinzet!K40)</f>
        <v>0</v>
      </c>
      <c r="L81" s="154">
        <f>IF(OR(LEFT(L$57,10)="medewerker",$B81=""),0,Personeelsinzet!L40)</f>
        <v>0</v>
      </c>
      <c r="M81" s="154">
        <f>IF(OR(LEFT(M$57,10)="medewerker",$B81=""),0,Personeelsinzet!M40)</f>
        <v>0</v>
      </c>
      <c r="N81" s="154">
        <f>IF(OR(LEFT(N$57,10)="medewerker",$B81=""),0,Personeelsinzet!N40)</f>
        <v>0</v>
      </c>
      <c r="O81" s="154">
        <f>IF(OR(LEFT(O$57,10)="medewerker",$B81=""),0,Personeelsinzet!O40)</f>
        <v>0</v>
      </c>
      <c r="P81" s="154">
        <f>IF(OR(LEFT(P$57,10)="medewerker",$B81=""),0,Personeelsinzet!P40)</f>
        <v>0</v>
      </c>
      <c r="Q81" s="154">
        <f>IF(OR(LEFT(Q$57,10)="medewerker",$B81=""),0,Personeelsinzet!Q40)</f>
        <v>0</v>
      </c>
      <c r="R81" s="154">
        <f>IF(OR(LEFT(R$57,10)="medewerker",$B81=""),0,Personeelsinzet!R40)</f>
        <v>0</v>
      </c>
      <c r="S81" s="154">
        <f>IF(OR(LEFT(S$57,10)="medewerker",$B81=""),0,Personeelsinzet!S40)</f>
        <v>0</v>
      </c>
      <c r="T81" s="154">
        <f>IF(OR(LEFT(T$57,10)="medewerker",$B81=""),0,Personeelsinzet!T40)</f>
        <v>0</v>
      </c>
      <c r="U81" s="154">
        <f>IF(OR(LEFT(U$57,10)="medewerker",$B81=""),0,Personeelsinzet!U40)</f>
        <v>0</v>
      </c>
      <c r="V81" s="154">
        <f>IF(OR(LEFT(V$57,10)="medewerker",$B81=""),0,Personeelsinzet!V40)</f>
        <v>0</v>
      </c>
    </row>
    <row r="82" spans="2:22" x14ac:dyDescent="0.2">
      <c r="B82" s="106" t="str">
        <f>Personeelsinzet!B41</f>
        <v/>
      </c>
      <c r="C82" s="154">
        <f>IF(OR(LEFT(C$57,10)="medewerker",$B82=""),0,Personeelsinzet!C41)</f>
        <v>0</v>
      </c>
      <c r="D82" s="154">
        <f>IF(OR(LEFT(D$57,10)="medewerker",$B82=""),0,Personeelsinzet!D41)</f>
        <v>0</v>
      </c>
      <c r="E82" s="154">
        <f>IF(OR(LEFT(E$57,10)="medewerker",$B82=""),0,Personeelsinzet!E41)</f>
        <v>0</v>
      </c>
      <c r="F82" s="154">
        <f>IF(OR(LEFT(F$57,10)="medewerker",$B82=""),0,Personeelsinzet!F41)</f>
        <v>0</v>
      </c>
      <c r="G82" s="154">
        <f>IF(OR(LEFT(G$57,10)="medewerker",$B82=""),0,Personeelsinzet!G41)</f>
        <v>0</v>
      </c>
      <c r="H82" s="154">
        <f>IF(OR(LEFT(H$57,10)="medewerker",$B82=""),0,Personeelsinzet!H41)</f>
        <v>0</v>
      </c>
      <c r="I82" s="154">
        <f>IF(OR(LEFT(I$57,10)="medewerker",$B82=""),0,Personeelsinzet!I41)</f>
        <v>0</v>
      </c>
      <c r="J82" s="154">
        <f>IF(OR(LEFT(J$57,10)="medewerker",$B82=""),0,Personeelsinzet!J41)</f>
        <v>0</v>
      </c>
      <c r="K82" s="154">
        <f>IF(OR(LEFT(K$57,10)="medewerker",$B82=""),0,Personeelsinzet!K41)</f>
        <v>0</v>
      </c>
      <c r="L82" s="154">
        <f>IF(OR(LEFT(L$57,10)="medewerker",$B82=""),0,Personeelsinzet!L41)</f>
        <v>0</v>
      </c>
      <c r="M82" s="154">
        <f>IF(OR(LEFT(M$57,10)="medewerker",$B82=""),0,Personeelsinzet!M41)</f>
        <v>0</v>
      </c>
      <c r="N82" s="154">
        <f>IF(OR(LEFT(N$57,10)="medewerker",$B82=""),0,Personeelsinzet!N41)</f>
        <v>0</v>
      </c>
      <c r="O82" s="154">
        <f>IF(OR(LEFT(O$57,10)="medewerker",$B82=""),0,Personeelsinzet!O41)</f>
        <v>0</v>
      </c>
      <c r="P82" s="154">
        <f>IF(OR(LEFT(P$57,10)="medewerker",$B82=""),0,Personeelsinzet!P41)</f>
        <v>0</v>
      </c>
      <c r="Q82" s="154">
        <f>IF(OR(LEFT(Q$57,10)="medewerker",$B82=""),0,Personeelsinzet!Q41)</f>
        <v>0</v>
      </c>
      <c r="R82" s="154">
        <f>IF(OR(LEFT(R$57,10)="medewerker",$B82=""),0,Personeelsinzet!R41)</f>
        <v>0</v>
      </c>
      <c r="S82" s="154">
        <f>IF(OR(LEFT(S$57,10)="medewerker",$B82=""),0,Personeelsinzet!S41)</f>
        <v>0</v>
      </c>
      <c r="T82" s="154">
        <f>IF(OR(LEFT(T$57,10)="medewerker",$B82=""),0,Personeelsinzet!T41)</f>
        <v>0</v>
      </c>
      <c r="U82" s="154">
        <f>IF(OR(LEFT(U$57,10)="medewerker",$B82=""),0,Personeelsinzet!U41)</f>
        <v>0</v>
      </c>
      <c r="V82" s="154">
        <f>IF(OR(LEFT(V$57,10)="medewerker",$B82=""),0,Personeelsinzet!V41)</f>
        <v>0</v>
      </c>
    </row>
    <row r="83" spans="2:22" x14ac:dyDescent="0.2">
      <c r="B83" s="106" t="str">
        <f>Personeelsinzet!B42</f>
        <v/>
      </c>
      <c r="C83" s="154">
        <f>IF(OR(LEFT(C$57,10)="medewerker",$B83=""),0,Personeelsinzet!C42)</f>
        <v>0</v>
      </c>
      <c r="D83" s="154">
        <f>IF(OR(LEFT(D$57,10)="medewerker",$B83=""),0,Personeelsinzet!D42)</f>
        <v>0</v>
      </c>
      <c r="E83" s="154">
        <f>IF(OR(LEFT(E$57,10)="medewerker",$B83=""),0,Personeelsinzet!E42)</f>
        <v>0</v>
      </c>
      <c r="F83" s="154">
        <f>IF(OR(LEFT(F$57,10)="medewerker",$B83=""),0,Personeelsinzet!F42)</f>
        <v>0</v>
      </c>
      <c r="G83" s="154">
        <f>IF(OR(LEFT(G$57,10)="medewerker",$B83=""),0,Personeelsinzet!G42)</f>
        <v>0</v>
      </c>
      <c r="H83" s="154">
        <f>IF(OR(LEFT(H$57,10)="medewerker",$B83=""),0,Personeelsinzet!H42)</f>
        <v>0</v>
      </c>
      <c r="I83" s="154">
        <f>IF(OR(LEFT(I$57,10)="medewerker",$B83=""),0,Personeelsinzet!I42)</f>
        <v>0</v>
      </c>
      <c r="J83" s="154">
        <f>IF(OR(LEFT(J$57,10)="medewerker",$B83=""),0,Personeelsinzet!J42)</f>
        <v>0</v>
      </c>
      <c r="K83" s="154">
        <f>IF(OR(LEFT(K$57,10)="medewerker",$B83=""),0,Personeelsinzet!K42)</f>
        <v>0</v>
      </c>
      <c r="L83" s="154">
        <f>IF(OR(LEFT(L$57,10)="medewerker",$B83=""),0,Personeelsinzet!L42)</f>
        <v>0</v>
      </c>
      <c r="M83" s="154">
        <f>IF(OR(LEFT(M$57,10)="medewerker",$B83=""),0,Personeelsinzet!M42)</f>
        <v>0</v>
      </c>
      <c r="N83" s="154">
        <f>IF(OR(LEFT(N$57,10)="medewerker",$B83=""),0,Personeelsinzet!N42)</f>
        <v>0</v>
      </c>
      <c r="O83" s="154">
        <f>IF(OR(LEFT(O$57,10)="medewerker",$B83=""),0,Personeelsinzet!O42)</f>
        <v>0</v>
      </c>
      <c r="P83" s="154">
        <f>IF(OR(LEFT(P$57,10)="medewerker",$B83=""),0,Personeelsinzet!P42)</f>
        <v>0</v>
      </c>
      <c r="Q83" s="154">
        <f>IF(OR(LEFT(Q$57,10)="medewerker",$B83=""),0,Personeelsinzet!Q42)</f>
        <v>0</v>
      </c>
      <c r="R83" s="154">
        <f>IF(OR(LEFT(R$57,10)="medewerker",$B83=""),0,Personeelsinzet!R42)</f>
        <v>0</v>
      </c>
      <c r="S83" s="154">
        <f>IF(OR(LEFT(S$57,10)="medewerker",$B83=""),0,Personeelsinzet!S42)</f>
        <v>0</v>
      </c>
      <c r="T83" s="154">
        <f>IF(OR(LEFT(T$57,10)="medewerker",$B83=""),0,Personeelsinzet!T42)</f>
        <v>0</v>
      </c>
      <c r="U83" s="154">
        <f>IF(OR(LEFT(U$57,10)="medewerker",$B83=""),0,Personeelsinzet!U42)</f>
        <v>0</v>
      </c>
      <c r="V83" s="154">
        <f>IF(OR(LEFT(V$57,10)="medewerker",$B83=""),0,Personeelsinzet!V42)</f>
        <v>0</v>
      </c>
    </row>
    <row r="84" spans="2:22" x14ac:dyDescent="0.2">
      <c r="B84" s="106" t="str">
        <f>Personeelsinzet!B43</f>
        <v/>
      </c>
      <c r="C84" s="154">
        <f>IF(OR(LEFT(C$57,10)="medewerker",$B84=""),0,Personeelsinzet!C43)</f>
        <v>0</v>
      </c>
      <c r="D84" s="154">
        <f>IF(OR(LEFT(D$57,10)="medewerker",$B84=""),0,Personeelsinzet!D43)</f>
        <v>0</v>
      </c>
      <c r="E84" s="154">
        <f>IF(OR(LEFT(E$57,10)="medewerker",$B84=""),0,Personeelsinzet!E43)</f>
        <v>0</v>
      </c>
      <c r="F84" s="154">
        <f>IF(OR(LEFT(F$57,10)="medewerker",$B84=""),0,Personeelsinzet!F43)</f>
        <v>0</v>
      </c>
      <c r="G84" s="154">
        <f>IF(OR(LEFT(G$57,10)="medewerker",$B84=""),0,Personeelsinzet!G43)</f>
        <v>0</v>
      </c>
      <c r="H84" s="154">
        <f>IF(OR(LEFT(H$57,10)="medewerker",$B84=""),0,Personeelsinzet!H43)</f>
        <v>0</v>
      </c>
      <c r="I84" s="154">
        <f>IF(OR(LEFT(I$57,10)="medewerker",$B84=""),0,Personeelsinzet!I43)</f>
        <v>0</v>
      </c>
      <c r="J84" s="154">
        <f>IF(OR(LEFT(J$57,10)="medewerker",$B84=""),0,Personeelsinzet!J43)</f>
        <v>0</v>
      </c>
      <c r="K84" s="154">
        <f>IF(OR(LEFT(K$57,10)="medewerker",$B84=""),0,Personeelsinzet!K43)</f>
        <v>0</v>
      </c>
      <c r="L84" s="154">
        <f>IF(OR(LEFT(L$57,10)="medewerker",$B84=""),0,Personeelsinzet!L43)</f>
        <v>0</v>
      </c>
      <c r="M84" s="154">
        <f>IF(OR(LEFT(M$57,10)="medewerker",$B84=""),0,Personeelsinzet!M43)</f>
        <v>0</v>
      </c>
      <c r="N84" s="154">
        <f>IF(OR(LEFT(N$57,10)="medewerker",$B84=""),0,Personeelsinzet!N43)</f>
        <v>0</v>
      </c>
      <c r="O84" s="154">
        <f>IF(OR(LEFT(O$57,10)="medewerker",$B84=""),0,Personeelsinzet!O43)</f>
        <v>0</v>
      </c>
      <c r="P84" s="154">
        <f>IF(OR(LEFT(P$57,10)="medewerker",$B84=""),0,Personeelsinzet!P43)</f>
        <v>0</v>
      </c>
      <c r="Q84" s="154">
        <f>IF(OR(LEFT(Q$57,10)="medewerker",$B84=""),0,Personeelsinzet!Q43)</f>
        <v>0</v>
      </c>
      <c r="R84" s="154">
        <f>IF(OR(LEFT(R$57,10)="medewerker",$B84=""),0,Personeelsinzet!R43)</f>
        <v>0</v>
      </c>
      <c r="S84" s="154">
        <f>IF(OR(LEFT(S$57,10)="medewerker",$B84=""),0,Personeelsinzet!S43)</f>
        <v>0</v>
      </c>
      <c r="T84" s="154">
        <f>IF(OR(LEFT(T$57,10)="medewerker",$B84=""),0,Personeelsinzet!T43)</f>
        <v>0</v>
      </c>
      <c r="U84" s="154">
        <f>IF(OR(LEFT(U$57,10)="medewerker",$B84=""),0,Personeelsinzet!U43)</f>
        <v>0</v>
      </c>
      <c r="V84" s="154">
        <f>IF(OR(LEFT(V$57,10)="medewerker",$B84=""),0,Personeelsinzet!V43)</f>
        <v>0</v>
      </c>
    </row>
    <row r="85" spans="2:22" x14ac:dyDescent="0.2">
      <c r="B85" s="106" t="str">
        <f>Personeelsinzet!B44</f>
        <v/>
      </c>
      <c r="C85" s="154">
        <f>IF(OR(LEFT(C$57,10)="medewerker",$B85=""),0,Personeelsinzet!C44)</f>
        <v>0</v>
      </c>
      <c r="D85" s="154">
        <f>IF(OR(LEFT(D$57,10)="medewerker",$B85=""),0,Personeelsinzet!D44)</f>
        <v>0</v>
      </c>
      <c r="E85" s="154">
        <f>IF(OR(LEFT(E$57,10)="medewerker",$B85=""),0,Personeelsinzet!E44)</f>
        <v>0</v>
      </c>
      <c r="F85" s="154">
        <f>IF(OR(LEFT(F$57,10)="medewerker",$B85=""),0,Personeelsinzet!F44)</f>
        <v>0</v>
      </c>
      <c r="G85" s="154">
        <f>IF(OR(LEFT(G$57,10)="medewerker",$B85=""),0,Personeelsinzet!G44)</f>
        <v>0</v>
      </c>
      <c r="H85" s="154">
        <f>IF(OR(LEFT(H$57,10)="medewerker",$B85=""),0,Personeelsinzet!H44)</f>
        <v>0</v>
      </c>
      <c r="I85" s="154">
        <f>IF(OR(LEFT(I$57,10)="medewerker",$B85=""),0,Personeelsinzet!I44)</f>
        <v>0</v>
      </c>
      <c r="J85" s="154">
        <f>IF(OR(LEFT(J$57,10)="medewerker",$B85=""),0,Personeelsinzet!J44)</f>
        <v>0</v>
      </c>
      <c r="K85" s="154">
        <f>IF(OR(LEFT(K$57,10)="medewerker",$B85=""),0,Personeelsinzet!K44)</f>
        <v>0</v>
      </c>
      <c r="L85" s="154">
        <f>IF(OR(LEFT(L$57,10)="medewerker",$B85=""),0,Personeelsinzet!L44)</f>
        <v>0</v>
      </c>
      <c r="M85" s="154">
        <f>IF(OR(LEFT(M$57,10)="medewerker",$B85=""),0,Personeelsinzet!M44)</f>
        <v>0</v>
      </c>
      <c r="N85" s="154">
        <f>IF(OR(LEFT(N$57,10)="medewerker",$B85=""),0,Personeelsinzet!N44)</f>
        <v>0</v>
      </c>
      <c r="O85" s="154">
        <f>IF(OR(LEFT(O$57,10)="medewerker",$B85=""),0,Personeelsinzet!O44)</f>
        <v>0</v>
      </c>
      <c r="P85" s="154">
        <f>IF(OR(LEFT(P$57,10)="medewerker",$B85=""),0,Personeelsinzet!P44)</f>
        <v>0</v>
      </c>
      <c r="Q85" s="154">
        <f>IF(OR(LEFT(Q$57,10)="medewerker",$B85=""),0,Personeelsinzet!Q44)</f>
        <v>0</v>
      </c>
      <c r="R85" s="154">
        <f>IF(OR(LEFT(R$57,10)="medewerker",$B85=""),0,Personeelsinzet!R44)</f>
        <v>0</v>
      </c>
      <c r="S85" s="154">
        <f>IF(OR(LEFT(S$57,10)="medewerker",$B85=""),0,Personeelsinzet!S44)</f>
        <v>0</v>
      </c>
      <c r="T85" s="154">
        <f>IF(OR(LEFT(T$57,10)="medewerker",$B85=""),0,Personeelsinzet!T44)</f>
        <v>0</v>
      </c>
      <c r="U85" s="154">
        <f>IF(OR(LEFT(U$57,10)="medewerker",$B85=""),0,Personeelsinzet!U44)</f>
        <v>0</v>
      </c>
      <c r="V85" s="154">
        <f>IF(OR(LEFT(V$57,10)="medewerker",$B85=""),0,Personeelsinzet!V44)</f>
        <v>0</v>
      </c>
    </row>
    <row r="86" spans="2:22" x14ac:dyDescent="0.2">
      <c r="B86" s="106" t="str">
        <f>Personeelsinzet!B45</f>
        <v/>
      </c>
      <c r="C86" s="154">
        <f>IF(OR(LEFT(C$57,10)="medewerker",$B86=""),0,Personeelsinzet!C45)</f>
        <v>0</v>
      </c>
      <c r="D86" s="154">
        <f>IF(OR(LEFT(D$57,10)="medewerker",$B86=""),0,Personeelsinzet!D45)</f>
        <v>0</v>
      </c>
      <c r="E86" s="154">
        <f>IF(OR(LEFT(E$57,10)="medewerker",$B86=""),0,Personeelsinzet!E45)</f>
        <v>0</v>
      </c>
      <c r="F86" s="154">
        <f>IF(OR(LEFT(F$57,10)="medewerker",$B86=""),0,Personeelsinzet!F45)</f>
        <v>0</v>
      </c>
      <c r="G86" s="154">
        <f>IF(OR(LEFT(G$57,10)="medewerker",$B86=""),0,Personeelsinzet!G45)</f>
        <v>0</v>
      </c>
      <c r="H86" s="154">
        <f>IF(OR(LEFT(H$57,10)="medewerker",$B86=""),0,Personeelsinzet!H45)</f>
        <v>0</v>
      </c>
      <c r="I86" s="154">
        <f>IF(OR(LEFT(I$57,10)="medewerker",$B86=""),0,Personeelsinzet!I45)</f>
        <v>0</v>
      </c>
      <c r="J86" s="154">
        <f>IF(OR(LEFT(J$57,10)="medewerker",$B86=""),0,Personeelsinzet!J45)</f>
        <v>0</v>
      </c>
      <c r="K86" s="154">
        <f>IF(OR(LEFT(K$57,10)="medewerker",$B86=""),0,Personeelsinzet!K45)</f>
        <v>0</v>
      </c>
      <c r="L86" s="154">
        <f>IF(OR(LEFT(L$57,10)="medewerker",$B86=""),0,Personeelsinzet!L45)</f>
        <v>0</v>
      </c>
      <c r="M86" s="154">
        <f>IF(OR(LEFT(M$57,10)="medewerker",$B86=""),0,Personeelsinzet!M45)</f>
        <v>0</v>
      </c>
      <c r="N86" s="154">
        <f>IF(OR(LEFT(N$57,10)="medewerker",$B86=""),0,Personeelsinzet!N45)</f>
        <v>0</v>
      </c>
      <c r="O86" s="154">
        <f>IF(OR(LEFT(O$57,10)="medewerker",$B86=""),0,Personeelsinzet!O45)</f>
        <v>0</v>
      </c>
      <c r="P86" s="154">
        <f>IF(OR(LEFT(P$57,10)="medewerker",$B86=""),0,Personeelsinzet!P45)</f>
        <v>0</v>
      </c>
      <c r="Q86" s="154">
        <f>IF(OR(LEFT(Q$57,10)="medewerker",$B86=""),0,Personeelsinzet!Q45)</f>
        <v>0</v>
      </c>
      <c r="R86" s="154">
        <f>IF(OR(LEFT(R$57,10)="medewerker",$B86=""),0,Personeelsinzet!R45)</f>
        <v>0</v>
      </c>
      <c r="S86" s="154">
        <f>IF(OR(LEFT(S$57,10)="medewerker",$B86=""),0,Personeelsinzet!S45)</f>
        <v>0</v>
      </c>
      <c r="T86" s="154">
        <f>IF(OR(LEFT(T$57,10)="medewerker",$B86=""),0,Personeelsinzet!T45)</f>
        <v>0</v>
      </c>
      <c r="U86" s="154">
        <f>IF(OR(LEFT(U$57,10)="medewerker",$B86=""),0,Personeelsinzet!U45)</f>
        <v>0</v>
      </c>
      <c r="V86" s="154">
        <f>IF(OR(LEFT(V$57,10)="medewerker",$B86=""),0,Personeelsinzet!V45)</f>
        <v>0</v>
      </c>
    </row>
    <row r="87" spans="2:22" x14ac:dyDescent="0.2">
      <c r="B87" s="106" t="str">
        <f>Personeelsinzet!B46</f>
        <v/>
      </c>
      <c r="C87" s="154">
        <f>IF(OR(LEFT(C$57,10)="medewerker",$B87=""),0,Personeelsinzet!C46)</f>
        <v>0</v>
      </c>
      <c r="D87" s="154">
        <f>IF(OR(LEFT(D$57,10)="medewerker",$B87=""),0,Personeelsinzet!D46)</f>
        <v>0</v>
      </c>
      <c r="E87" s="154">
        <f>IF(OR(LEFT(E$57,10)="medewerker",$B87=""),0,Personeelsinzet!E46)</f>
        <v>0</v>
      </c>
      <c r="F87" s="154">
        <f>IF(OR(LEFT(F$57,10)="medewerker",$B87=""),0,Personeelsinzet!F46)</f>
        <v>0</v>
      </c>
      <c r="G87" s="154">
        <f>IF(OR(LEFT(G$57,10)="medewerker",$B87=""),0,Personeelsinzet!G46)</f>
        <v>0</v>
      </c>
      <c r="H87" s="154">
        <f>IF(OR(LEFT(H$57,10)="medewerker",$B87=""),0,Personeelsinzet!H46)</f>
        <v>0</v>
      </c>
      <c r="I87" s="154">
        <f>IF(OR(LEFT(I$57,10)="medewerker",$B87=""),0,Personeelsinzet!I46)</f>
        <v>0</v>
      </c>
      <c r="J87" s="154">
        <f>IF(OR(LEFT(J$57,10)="medewerker",$B87=""),0,Personeelsinzet!J46)</f>
        <v>0</v>
      </c>
      <c r="K87" s="154">
        <f>IF(OR(LEFT(K$57,10)="medewerker",$B87=""),0,Personeelsinzet!K46)</f>
        <v>0</v>
      </c>
      <c r="L87" s="154">
        <f>IF(OR(LEFT(L$57,10)="medewerker",$B87=""),0,Personeelsinzet!L46)</f>
        <v>0</v>
      </c>
      <c r="M87" s="154">
        <f>IF(OR(LEFT(M$57,10)="medewerker",$B87=""),0,Personeelsinzet!M46)</f>
        <v>0</v>
      </c>
      <c r="N87" s="154">
        <f>IF(OR(LEFT(N$57,10)="medewerker",$B87=""),0,Personeelsinzet!N46)</f>
        <v>0</v>
      </c>
      <c r="O87" s="154">
        <f>IF(OR(LEFT(O$57,10)="medewerker",$B87=""),0,Personeelsinzet!O46)</f>
        <v>0</v>
      </c>
      <c r="P87" s="154">
        <f>IF(OR(LEFT(P$57,10)="medewerker",$B87=""),0,Personeelsinzet!P46)</f>
        <v>0</v>
      </c>
      <c r="Q87" s="154">
        <f>IF(OR(LEFT(Q$57,10)="medewerker",$B87=""),0,Personeelsinzet!Q46)</f>
        <v>0</v>
      </c>
      <c r="R87" s="154">
        <f>IF(OR(LEFT(R$57,10)="medewerker",$B87=""),0,Personeelsinzet!R46)</f>
        <v>0</v>
      </c>
      <c r="S87" s="154">
        <f>IF(OR(LEFT(S$57,10)="medewerker",$B87=""),0,Personeelsinzet!S46)</f>
        <v>0</v>
      </c>
      <c r="T87" s="154">
        <f>IF(OR(LEFT(T$57,10)="medewerker",$B87=""),0,Personeelsinzet!T46)</f>
        <v>0</v>
      </c>
      <c r="U87" s="154">
        <f>IF(OR(LEFT(U$57,10)="medewerker",$B87=""),0,Personeelsinzet!U46)</f>
        <v>0</v>
      </c>
      <c r="V87" s="154">
        <f>IF(OR(LEFT(V$57,10)="medewerker",$B87=""),0,Personeelsinzet!V46)</f>
        <v>0</v>
      </c>
    </row>
    <row r="88" spans="2:22" x14ac:dyDescent="0.2">
      <c r="B88" s="106" t="str">
        <f>Personeelsinzet!B47</f>
        <v/>
      </c>
      <c r="C88" s="154">
        <f>IF(OR(LEFT(C$57,10)="medewerker",$B88=""),0,Personeelsinzet!C47)</f>
        <v>0</v>
      </c>
      <c r="D88" s="154">
        <f>IF(OR(LEFT(D$57,10)="medewerker",$B88=""),0,Personeelsinzet!D47)</f>
        <v>0</v>
      </c>
      <c r="E88" s="154">
        <f>IF(OR(LEFT(E$57,10)="medewerker",$B88=""),0,Personeelsinzet!E47)</f>
        <v>0</v>
      </c>
      <c r="F88" s="154">
        <f>IF(OR(LEFT(F$57,10)="medewerker",$B88=""),0,Personeelsinzet!F47)</f>
        <v>0</v>
      </c>
      <c r="G88" s="154">
        <f>IF(OR(LEFT(G$57,10)="medewerker",$B88=""),0,Personeelsinzet!G47)</f>
        <v>0</v>
      </c>
      <c r="H88" s="154">
        <f>IF(OR(LEFT(H$57,10)="medewerker",$B88=""),0,Personeelsinzet!H47)</f>
        <v>0</v>
      </c>
      <c r="I88" s="154">
        <f>IF(OR(LEFT(I$57,10)="medewerker",$B88=""),0,Personeelsinzet!I47)</f>
        <v>0</v>
      </c>
      <c r="J88" s="154">
        <f>IF(OR(LEFT(J$57,10)="medewerker",$B88=""),0,Personeelsinzet!J47)</f>
        <v>0</v>
      </c>
      <c r="K88" s="154">
        <f>IF(OR(LEFT(K$57,10)="medewerker",$B88=""),0,Personeelsinzet!K47)</f>
        <v>0</v>
      </c>
      <c r="L88" s="154">
        <f>IF(OR(LEFT(L$57,10)="medewerker",$B88=""),0,Personeelsinzet!L47)</f>
        <v>0</v>
      </c>
      <c r="M88" s="154">
        <f>IF(OR(LEFT(M$57,10)="medewerker",$B88=""),0,Personeelsinzet!M47)</f>
        <v>0</v>
      </c>
      <c r="N88" s="154">
        <f>IF(OR(LEFT(N$57,10)="medewerker",$B88=""),0,Personeelsinzet!N47)</f>
        <v>0</v>
      </c>
      <c r="O88" s="154">
        <f>IF(OR(LEFT(O$57,10)="medewerker",$B88=""),0,Personeelsinzet!O47)</f>
        <v>0</v>
      </c>
      <c r="P88" s="154">
        <f>IF(OR(LEFT(P$57,10)="medewerker",$B88=""),0,Personeelsinzet!P47)</f>
        <v>0</v>
      </c>
      <c r="Q88" s="154">
        <f>IF(OR(LEFT(Q$57,10)="medewerker",$B88=""),0,Personeelsinzet!Q47)</f>
        <v>0</v>
      </c>
      <c r="R88" s="154">
        <f>IF(OR(LEFT(R$57,10)="medewerker",$B88=""),0,Personeelsinzet!R47)</f>
        <v>0</v>
      </c>
      <c r="S88" s="154">
        <f>IF(OR(LEFT(S$57,10)="medewerker",$B88=""),0,Personeelsinzet!S47)</f>
        <v>0</v>
      </c>
      <c r="T88" s="154">
        <f>IF(OR(LEFT(T$57,10)="medewerker",$B88=""),0,Personeelsinzet!T47)</f>
        <v>0</v>
      </c>
      <c r="U88" s="154">
        <f>IF(OR(LEFT(U$57,10)="medewerker",$B88=""),0,Personeelsinzet!U47)</f>
        <v>0</v>
      </c>
      <c r="V88" s="154">
        <f>IF(OR(LEFT(V$57,10)="medewerker",$B88=""),0,Personeelsinzet!V47)</f>
        <v>0</v>
      </c>
    </row>
    <row r="89" spans="2:22" x14ac:dyDescent="0.2">
      <c r="B89" s="106" t="str">
        <f>Personeelsinzet!B48</f>
        <v/>
      </c>
      <c r="C89" s="154">
        <f>IF(OR(LEFT(C$57,10)="medewerker",$B89=""),0,Personeelsinzet!C48)</f>
        <v>0</v>
      </c>
      <c r="D89" s="154">
        <f>IF(OR(LEFT(D$57,10)="medewerker",$B89=""),0,Personeelsinzet!D48)</f>
        <v>0</v>
      </c>
      <c r="E89" s="154">
        <f>IF(OR(LEFT(E$57,10)="medewerker",$B89=""),0,Personeelsinzet!E48)</f>
        <v>0</v>
      </c>
      <c r="F89" s="154">
        <f>IF(OR(LEFT(F$57,10)="medewerker",$B89=""),0,Personeelsinzet!F48)</f>
        <v>0</v>
      </c>
      <c r="G89" s="154">
        <f>IF(OR(LEFT(G$57,10)="medewerker",$B89=""),0,Personeelsinzet!G48)</f>
        <v>0</v>
      </c>
      <c r="H89" s="154">
        <f>IF(OR(LEFT(H$57,10)="medewerker",$B89=""),0,Personeelsinzet!H48)</f>
        <v>0</v>
      </c>
      <c r="I89" s="154">
        <f>IF(OR(LEFT(I$57,10)="medewerker",$B89=""),0,Personeelsinzet!I48)</f>
        <v>0</v>
      </c>
      <c r="J89" s="154">
        <f>IF(OR(LEFT(J$57,10)="medewerker",$B89=""),0,Personeelsinzet!J48)</f>
        <v>0</v>
      </c>
      <c r="K89" s="154">
        <f>IF(OR(LEFT(K$57,10)="medewerker",$B89=""),0,Personeelsinzet!K48)</f>
        <v>0</v>
      </c>
      <c r="L89" s="154">
        <f>IF(OR(LEFT(L$57,10)="medewerker",$B89=""),0,Personeelsinzet!L48)</f>
        <v>0</v>
      </c>
      <c r="M89" s="154">
        <f>IF(OR(LEFT(M$57,10)="medewerker",$B89=""),0,Personeelsinzet!M48)</f>
        <v>0</v>
      </c>
      <c r="N89" s="154">
        <f>IF(OR(LEFT(N$57,10)="medewerker",$B89=""),0,Personeelsinzet!N48)</f>
        <v>0</v>
      </c>
      <c r="O89" s="154">
        <f>IF(OR(LEFT(O$57,10)="medewerker",$B89=""),0,Personeelsinzet!O48)</f>
        <v>0</v>
      </c>
      <c r="P89" s="154">
        <f>IF(OR(LEFT(P$57,10)="medewerker",$B89=""),0,Personeelsinzet!P48)</f>
        <v>0</v>
      </c>
      <c r="Q89" s="154">
        <f>IF(OR(LEFT(Q$57,10)="medewerker",$B89=""),0,Personeelsinzet!Q48)</f>
        <v>0</v>
      </c>
      <c r="R89" s="154">
        <f>IF(OR(LEFT(R$57,10)="medewerker",$B89=""),0,Personeelsinzet!R48)</f>
        <v>0</v>
      </c>
      <c r="S89" s="154">
        <f>IF(OR(LEFT(S$57,10)="medewerker",$B89=""),0,Personeelsinzet!S48)</f>
        <v>0</v>
      </c>
      <c r="T89" s="154">
        <f>IF(OR(LEFT(T$57,10)="medewerker",$B89=""),0,Personeelsinzet!T48)</f>
        <v>0</v>
      </c>
      <c r="U89" s="154">
        <f>IF(OR(LEFT(U$57,10)="medewerker",$B89=""),0,Personeelsinzet!U48)</f>
        <v>0</v>
      </c>
      <c r="V89" s="154">
        <f>IF(OR(LEFT(V$57,10)="medewerker",$B89=""),0,Personeelsinzet!V48)</f>
        <v>0</v>
      </c>
    </row>
    <row r="90" spans="2:22" x14ac:dyDescent="0.2">
      <c r="B90" s="106" t="str">
        <f>Personeelsinzet!B49</f>
        <v/>
      </c>
      <c r="C90" s="154">
        <f>IF(OR(LEFT(C$57,10)="medewerker",$B90=""),0,Personeelsinzet!C49)</f>
        <v>0</v>
      </c>
      <c r="D90" s="154">
        <f>IF(OR(LEFT(D$57,10)="medewerker",$B90=""),0,Personeelsinzet!D49)</f>
        <v>0</v>
      </c>
      <c r="E90" s="154">
        <f>IF(OR(LEFT(E$57,10)="medewerker",$B90=""),0,Personeelsinzet!E49)</f>
        <v>0</v>
      </c>
      <c r="F90" s="154">
        <f>IF(OR(LEFT(F$57,10)="medewerker",$B90=""),0,Personeelsinzet!F49)</f>
        <v>0</v>
      </c>
      <c r="G90" s="154">
        <f>IF(OR(LEFT(G$57,10)="medewerker",$B90=""),0,Personeelsinzet!G49)</f>
        <v>0</v>
      </c>
      <c r="H90" s="154">
        <f>IF(OR(LEFT(H$57,10)="medewerker",$B90=""),0,Personeelsinzet!H49)</f>
        <v>0</v>
      </c>
      <c r="I90" s="154">
        <f>IF(OR(LEFT(I$57,10)="medewerker",$B90=""),0,Personeelsinzet!I49)</f>
        <v>0</v>
      </c>
      <c r="J90" s="154">
        <f>IF(OR(LEFT(J$57,10)="medewerker",$B90=""),0,Personeelsinzet!J49)</f>
        <v>0</v>
      </c>
      <c r="K90" s="154">
        <f>IF(OR(LEFT(K$57,10)="medewerker",$B90=""),0,Personeelsinzet!K49)</f>
        <v>0</v>
      </c>
      <c r="L90" s="154">
        <f>IF(OR(LEFT(L$57,10)="medewerker",$B90=""),0,Personeelsinzet!L49)</f>
        <v>0</v>
      </c>
      <c r="M90" s="154">
        <f>IF(OR(LEFT(M$57,10)="medewerker",$B90=""),0,Personeelsinzet!M49)</f>
        <v>0</v>
      </c>
      <c r="N90" s="154">
        <f>IF(OR(LEFT(N$57,10)="medewerker",$B90=""),0,Personeelsinzet!N49)</f>
        <v>0</v>
      </c>
      <c r="O90" s="154">
        <f>IF(OR(LEFT(O$57,10)="medewerker",$B90=""),0,Personeelsinzet!O49)</f>
        <v>0</v>
      </c>
      <c r="P90" s="154">
        <f>IF(OR(LEFT(P$57,10)="medewerker",$B90=""),0,Personeelsinzet!P49)</f>
        <v>0</v>
      </c>
      <c r="Q90" s="154">
        <f>IF(OR(LEFT(Q$57,10)="medewerker",$B90=""),0,Personeelsinzet!Q49)</f>
        <v>0</v>
      </c>
      <c r="R90" s="154">
        <f>IF(OR(LEFT(R$57,10)="medewerker",$B90=""),0,Personeelsinzet!R49)</f>
        <v>0</v>
      </c>
      <c r="S90" s="154">
        <f>IF(OR(LEFT(S$57,10)="medewerker",$B90=""),0,Personeelsinzet!S49)</f>
        <v>0</v>
      </c>
      <c r="T90" s="154">
        <f>IF(OR(LEFT(T$57,10)="medewerker",$B90=""),0,Personeelsinzet!T49)</f>
        <v>0</v>
      </c>
      <c r="U90" s="154">
        <f>IF(OR(LEFT(U$57,10)="medewerker",$B90=""),0,Personeelsinzet!U49)</f>
        <v>0</v>
      </c>
      <c r="V90" s="154">
        <f>IF(OR(LEFT(V$57,10)="medewerker",$B90=""),0,Personeelsinzet!V49)</f>
        <v>0</v>
      </c>
    </row>
    <row r="91" spans="2:22" x14ac:dyDescent="0.2">
      <c r="B91" s="106" t="str">
        <f>Personeelsinzet!B50</f>
        <v/>
      </c>
      <c r="C91" s="154">
        <f>IF(OR(LEFT(C$57,10)="medewerker",$B91=""),0,Personeelsinzet!C50)</f>
        <v>0</v>
      </c>
      <c r="D91" s="154">
        <f>IF(OR(LEFT(D$57,10)="medewerker",$B91=""),0,Personeelsinzet!D50)</f>
        <v>0</v>
      </c>
      <c r="E91" s="154">
        <f>IF(OR(LEFT(E$57,10)="medewerker",$B91=""),0,Personeelsinzet!E50)</f>
        <v>0</v>
      </c>
      <c r="F91" s="154">
        <f>IF(OR(LEFT(F$57,10)="medewerker",$B91=""),0,Personeelsinzet!F50)</f>
        <v>0</v>
      </c>
      <c r="G91" s="154">
        <f>IF(OR(LEFT(G$57,10)="medewerker",$B91=""),0,Personeelsinzet!G50)</f>
        <v>0</v>
      </c>
      <c r="H91" s="154">
        <f>IF(OR(LEFT(H$57,10)="medewerker",$B91=""),0,Personeelsinzet!H50)</f>
        <v>0</v>
      </c>
      <c r="I91" s="154">
        <f>IF(OR(LEFT(I$57,10)="medewerker",$B91=""),0,Personeelsinzet!I50)</f>
        <v>0</v>
      </c>
      <c r="J91" s="154">
        <f>IF(OR(LEFT(J$57,10)="medewerker",$B91=""),0,Personeelsinzet!J50)</f>
        <v>0</v>
      </c>
      <c r="K91" s="154">
        <f>IF(OR(LEFT(K$57,10)="medewerker",$B91=""),0,Personeelsinzet!K50)</f>
        <v>0</v>
      </c>
      <c r="L91" s="154">
        <f>IF(OR(LEFT(L$57,10)="medewerker",$B91=""),0,Personeelsinzet!L50)</f>
        <v>0</v>
      </c>
      <c r="M91" s="154">
        <f>IF(OR(LEFT(M$57,10)="medewerker",$B91=""),0,Personeelsinzet!M50)</f>
        <v>0</v>
      </c>
      <c r="N91" s="154">
        <f>IF(OR(LEFT(N$57,10)="medewerker",$B91=""),0,Personeelsinzet!N50)</f>
        <v>0</v>
      </c>
      <c r="O91" s="154">
        <f>IF(OR(LEFT(O$57,10)="medewerker",$B91=""),0,Personeelsinzet!O50)</f>
        <v>0</v>
      </c>
      <c r="P91" s="154">
        <f>IF(OR(LEFT(P$57,10)="medewerker",$B91=""),0,Personeelsinzet!P50)</f>
        <v>0</v>
      </c>
      <c r="Q91" s="154">
        <f>IF(OR(LEFT(Q$57,10)="medewerker",$B91=""),0,Personeelsinzet!Q50)</f>
        <v>0</v>
      </c>
      <c r="R91" s="154">
        <f>IF(OR(LEFT(R$57,10)="medewerker",$B91=""),0,Personeelsinzet!R50)</f>
        <v>0</v>
      </c>
      <c r="S91" s="154">
        <f>IF(OR(LEFT(S$57,10)="medewerker",$B91=""),0,Personeelsinzet!S50)</f>
        <v>0</v>
      </c>
      <c r="T91" s="154">
        <f>IF(OR(LEFT(T$57,10)="medewerker",$B91=""),0,Personeelsinzet!T50)</f>
        <v>0</v>
      </c>
      <c r="U91" s="154">
        <f>IF(OR(LEFT(U$57,10)="medewerker",$B91=""),0,Personeelsinzet!U50)</f>
        <v>0</v>
      </c>
      <c r="V91" s="154">
        <f>IF(OR(LEFT(V$57,10)="medewerker",$B91=""),0,Personeelsinzet!V50)</f>
        <v>0</v>
      </c>
    </row>
    <row r="92" spans="2:22" x14ac:dyDescent="0.2">
      <c r="B92" s="106" t="str">
        <f>Personeelsinzet!B51</f>
        <v/>
      </c>
      <c r="C92" s="154">
        <f>IF(OR(LEFT(C$57,10)="medewerker",$B92=""),0,Personeelsinzet!C51)</f>
        <v>0</v>
      </c>
      <c r="D92" s="154">
        <f>IF(OR(LEFT(D$57,10)="medewerker",$B92=""),0,Personeelsinzet!D51)</f>
        <v>0</v>
      </c>
      <c r="E92" s="154">
        <f>IF(OR(LEFT(E$57,10)="medewerker",$B92=""),0,Personeelsinzet!E51)</f>
        <v>0</v>
      </c>
      <c r="F92" s="154">
        <f>IF(OR(LEFT(F$57,10)="medewerker",$B92=""),0,Personeelsinzet!F51)</f>
        <v>0</v>
      </c>
      <c r="G92" s="154">
        <f>IF(OR(LEFT(G$57,10)="medewerker",$B92=""),0,Personeelsinzet!G51)</f>
        <v>0</v>
      </c>
      <c r="H92" s="154">
        <f>IF(OR(LEFT(H$57,10)="medewerker",$B92=""),0,Personeelsinzet!H51)</f>
        <v>0</v>
      </c>
      <c r="I92" s="154">
        <f>IF(OR(LEFT(I$57,10)="medewerker",$B92=""),0,Personeelsinzet!I51)</f>
        <v>0</v>
      </c>
      <c r="J92" s="154">
        <f>IF(OR(LEFT(J$57,10)="medewerker",$B92=""),0,Personeelsinzet!J51)</f>
        <v>0</v>
      </c>
      <c r="K92" s="154">
        <f>IF(OR(LEFT(K$57,10)="medewerker",$B92=""),0,Personeelsinzet!K51)</f>
        <v>0</v>
      </c>
      <c r="L92" s="154">
        <f>IF(OR(LEFT(L$57,10)="medewerker",$B92=""),0,Personeelsinzet!L51)</f>
        <v>0</v>
      </c>
      <c r="M92" s="154">
        <f>IF(OR(LEFT(M$57,10)="medewerker",$B92=""),0,Personeelsinzet!M51)</f>
        <v>0</v>
      </c>
      <c r="N92" s="154">
        <f>IF(OR(LEFT(N$57,10)="medewerker",$B92=""),0,Personeelsinzet!N51)</f>
        <v>0</v>
      </c>
      <c r="O92" s="154">
        <f>IF(OR(LEFT(O$57,10)="medewerker",$B92=""),0,Personeelsinzet!O51)</f>
        <v>0</v>
      </c>
      <c r="P92" s="154">
        <f>IF(OR(LEFT(P$57,10)="medewerker",$B92=""),0,Personeelsinzet!P51)</f>
        <v>0</v>
      </c>
      <c r="Q92" s="154">
        <f>IF(OR(LEFT(Q$57,10)="medewerker",$B92=""),0,Personeelsinzet!Q51)</f>
        <v>0</v>
      </c>
      <c r="R92" s="154">
        <f>IF(OR(LEFT(R$57,10)="medewerker",$B92=""),0,Personeelsinzet!R51)</f>
        <v>0</v>
      </c>
      <c r="S92" s="154">
        <f>IF(OR(LEFT(S$57,10)="medewerker",$B92=""),0,Personeelsinzet!S51)</f>
        <v>0</v>
      </c>
      <c r="T92" s="154">
        <f>IF(OR(LEFT(T$57,10)="medewerker",$B92=""),0,Personeelsinzet!T51)</f>
        <v>0</v>
      </c>
      <c r="U92" s="154">
        <f>IF(OR(LEFT(U$57,10)="medewerker",$B92=""),0,Personeelsinzet!U51)</f>
        <v>0</v>
      </c>
      <c r="V92" s="154">
        <f>IF(OR(LEFT(V$57,10)="medewerker",$B92=""),0,Personeelsinzet!V51)</f>
        <v>0</v>
      </c>
    </row>
    <row r="93" spans="2:22" x14ac:dyDescent="0.2">
      <c r="B93" s="106" t="str">
        <f>Personeelsinzet!B52</f>
        <v/>
      </c>
      <c r="C93" s="154">
        <f>IF(OR(LEFT(C$57,10)="medewerker",$B93=""),0,Personeelsinzet!C52)</f>
        <v>0</v>
      </c>
      <c r="D93" s="154">
        <f>IF(OR(LEFT(D$57,10)="medewerker",$B93=""),0,Personeelsinzet!D52)</f>
        <v>0</v>
      </c>
      <c r="E93" s="154">
        <f>IF(OR(LEFT(E$57,10)="medewerker",$B93=""),0,Personeelsinzet!E52)</f>
        <v>0</v>
      </c>
      <c r="F93" s="154">
        <f>IF(OR(LEFT(F$57,10)="medewerker",$B93=""),0,Personeelsinzet!F52)</f>
        <v>0</v>
      </c>
      <c r="G93" s="154">
        <f>IF(OR(LEFT(G$57,10)="medewerker",$B93=""),0,Personeelsinzet!G52)</f>
        <v>0</v>
      </c>
      <c r="H93" s="154">
        <f>IF(OR(LEFT(H$57,10)="medewerker",$B93=""),0,Personeelsinzet!H52)</f>
        <v>0</v>
      </c>
      <c r="I93" s="154">
        <f>IF(OR(LEFT(I$57,10)="medewerker",$B93=""),0,Personeelsinzet!I52)</f>
        <v>0</v>
      </c>
      <c r="J93" s="154">
        <f>IF(OR(LEFT(J$57,10)="medewerker",$B93=""),0,Personeelsinzet!J52)</f>
        <v>0</v>
      </c>
      <c r="K93" s="154">
        <f>IF(OR(LEFT(K$57,10)="medewerker",$B93=""),0,Personeelsinzet!K52)</f>
        <v>0</v>
      </c>
      <c r="L93" s="154">
        <f>IF(OR(LEFT(L$57,10)="medewerker",$B93=""),0,Personeelsinzet!L52)</f>
        <v>0</v>
      </c>
      <c r="M93" s="154">
        <f>IF(OR(LEFT(M$57,10)="medewerker",$B93=""),0,Personeelsinzet!M52)</f>
        <v>0</v>
      </c>
      <c r="N93" s="154">
        <f>IF(OR(LEFT(N$57,10)="medewerker",$B93=""),0,Personeelsinzet!N52)</f>
        <v>0</v>
      </c>
      <c r="O93" s="154">
        <f>IF(OR(LEFT(O$57,10)="medewerker",$B93=""),0,Personeelsinzet!O52)</f>
        <v>0</v>
      </c>
      <c r="P93" s="154">
        <f>IF(OR(LEFT(P$57,10)="medewerker",$B93=""),0,Personeelsinzet!P52)</f>
        <v>0</v>
      </c>
      <c r="Q93" s="154">
        <f>IF(OR(LEFT(Q$57,10)="medewerker",$B93=""),0,Personeelsinzet!Q52)</f>
        <v>0</v>
      </c>
      <c r="R93" s="154">
        <f>IF(OR(LEFT(R$57,10)="medewerker",$B93=""),0,Personeelsinzet!R52)</f>
        <v>0</v>
      </c>
      <c r="S93" s="154">
        <f>IF(OR(LEFT(S$57,10)="medewerker",$B93=""),0,Personeelsinzet!S52)</f>
        <v>0</v>
      </c>
      <c r="T93" s="154">
        <f>IF(OR(LEFT(T$57,10)="medewerker",$B93=""),0,Personeelsinzet!T52)</f>
        <v>0</v>
      </c>
      <c r="U93" s="154">
        <f>IF(OR(LEFT(U$57,10)="medewerker",$B93=""),0,Personeelsinzet!U52)</f>
        <v>0</v>
      </c>
      <c r="V93" s="154">
        <f>IF(OR(LEFT(V$57,10)="medewerker",$B93=""),0,Personeelsinzet!V52)</f>
        <v>0</v>
      </c>
    </row>
    <row r="94" spans="2:22" x14ac:dyDescent="0.2">
      <c r="B94" s="106" t="str">
        <f>Personeelsinzet!B53</f>
        <v/>
      </c>
      <c r="C94" s="154">
        <f>IF(OR(LEFT(C$57,10)="medewerker",$B94=""),0,Personeelsinzet!C53)</f>
        <v>0</v>
      </c>
      <c r="D94" s="154">
        <f>IF(OR(LEFT(D$57,10)="medewerker",$B94=""),0,Personeelsinzet!D53)</f>
        <v>0</v>
      </c>
      <c r="E94" s="154">
        <f>IF(OR(LEFT(E$57,10)="medewerker",$B94=""),0,Personeelsinzet!E53)</f>
        <v>0</v>
      </c>
      <c r="F94" s="154">
        <f>IF(OR(LEFT(F$57,10)="medewerker",$B94=""),0,Personeelsinzet!F53)</f>
        <v>0</v>
      </c>
      <c r="G94" s="154">
        <f>IF(OR(LEFT(G$57,10)="medewerker",$B94=""),0,Personeelsinzet!G53)</f>
        <v>0</v>
      </c>
      <c r="H94" s="154">
        <f>IF(OR(LEFT(H$57,10)="medewerker",$B94=""),0,Personeelsinzet!H53)</f>
        <v>0</v>
      </c>
      <c r="I94" s="154">
        <f>IF(OR(LEFT(I$57,10)="medewerker",$B94=""),0,Personeelsinzet!I53)</f>
        <v>0</v>
      </c>
      <c r="J94" s="154">
        <f>IF(OR(LEFT(J$57,10)="medewerker",$B94=""),0,Personeelsinzet!J53)</f>
        <v>0</v>
      </c>
      <c r="K94" s="154">
        <f>IF(OR(LEFT(K$57,10)="medewerker",$B94=""),0,Personeelsinzet!K53)</f>
        <v>0</v>
      </c>
      <c r="L94" s="154">
        <f>IF(OR(LEFT(L$57,10)="medewerker",$B94=""),0,Personeelsinzet!L53)</f>
        <v>0</v>
      </c>
      <c r="M94" s="154">
        <f>IF(OR(LEFT(M$57,10)="medewerker",$B94=""),0,Personeelsinzet!M53)</f>
        <v>0</v>
      </c>
      <c r="N94" s="154">
        <f>IF(OR(LEFT(N$57,10)="medewerker",$B94=""),0,Personeelsinzet!N53)</f>
        <v>0</v>
      </c>
      <c r="O94" s="154">
        <f>IF(OR(LEFT(O$57,10)="medewerker",$B94=""),0,Personeelsinzet!O53)</f>
        <v>0</v>
      </c>
      <c r="P94" s="154">
        <f>IF(OR(LEFT(P$57,10)="medewerker",$B94=""),0,Personeelsinzet!P53)</f>
        <v>0</v>
      </c>
      <c r="Q94" s="154">
        <f>IF(OR(LEFT(Q$57,10)="medewerker",$B94=""),0,Personeelsinzet!Q53)</f>
        <v>0</v>
      </c>
      <c r="R94" s="154">
        <f>IF(OR(LEFT(R$57,10)="medewerker",$B94=""),0,Personeelsinzet!R53)</f>
        <v>0</v>
      </c>
      <c r="S94" s="154">
        <f>IF(OR(LEFT(S$57,10)="medewerker",$B94=""),0,Personeelsinzet!S53)</f>
        <v>0</v>
      </c>
      <c r="T94" s="154">
        <f>IF(OR(LEFT(T$57,10)="medewerker",$B94=""),0,Personeelsinzet!T53)</f>
        <v>0</v>
      </c>
      <c r="U94" s="154">
        <f>IF(OR(LEFT(U$57,10)="medewerker",$B94=""),0,Personeelsinzet!U53)</f>
        <v>0</v>
      </c>
      <c r="V94" s="154">
        <f>IF(OR(LEFT(V$57,10)="medewerker",$B94=""),0,Personeelsinzet!V53)</f>
        <v>0</v>
      </c>
    </row>
    <row r="95" spans="2:22" x14ac:dyDescent="0.2">
      <c r="B95" s="106" t="str">
        <f>Personeelsinzet!B54</f>
        <v/>
      </c>
      <c r="C95" s="154">
        <f>IF(OR(LEFT(C$57,10)="medewerker",$B95=""),0,Personeelsinzet!C54)</f>
        <v>0</v>
      </c>
      <c r="D95" s="154">
        <f>IF(OR(LEFT(D$57,10)="medewerker",$B95=""),0,Personeelsinzet!D54)</f>
        <v>0</v>
      </c>
      <c r="E95" s="154">
        <f>IF(OR(LEFT(E$57,10)="medewerker",$B95=""),0,Personeelsinzet!E54)</f>
        <v>0</v>
      </c>
      <c r="F95" s="154">
        <f>IF(OR(LEFT(F$57,10)="medewerker",$B95=""),0,Personeelsinzet!F54)</f>
        <v>0</v>
      </c>
      <c r="G95" s="154">
        <f>IF(OR(LEFT(G$57,10)="medewerker",$B95=""),0,Personeelsinzet!G54)</f>
        <v>0</v>
      </c>
      <c r="H95" s="154">
        <f>IF(OR(LEFT(H$57,10)="medewerker",$B95=""),0,Personeelsinzet!H54)</f>
        <v>0</v>
      </c>
      <c r="I95" s="154">
        <f>IF(OR(LEFT(I$57,10)="medewerker",$B95=""),0,Personeelsinzet!I54)</f>
        <v>0</v>
      </c>
      <c r="J95" s="154">
        <f>IF(OR(LEFT(J$57,10)="medewerker",$B95=""),0,Personeelsinzet!J54)</f>
        <v>0</v>
      </c>
      <c r="K95" s="154">
        <f>IF(OR(LEFT(K$57,10)="medewerker",$B95=""),0,Personeelsinzet!K54)</f>
        <v>0</v>
      </c>
      <c r="L95" s="154">
        <f>IF(OR(LEFT(L$57,10)="medewerker",$B95=""),0,Personeelsinzet!L54)</f>
        <v>0</v>
      </c>
      <c r="M95" s="154">
        <f>IF(OR(LEFT(M$57,10)="medewerker",$B95=""),0,Personeelsinzet!M54)</f>
        <v>0</v>
      </c>
      <c r="N95" s="154">
        <f>IF(OR(LEFT(N$57,10)="medewerker",$B95=""),0,Personeelsinzet!N54)</f>
        <v>0</v>
      </c>
      <c r="O95" s="154">
        <f>IF(OR(LEFT(O$57,10)="medewerker",$B95=""),0,Personeelsinzet!O54)</f>
        <v>0</v>
      </c>
      <c r="P95" s="154">
        <f>IF(OR(LEFT(P$57,10)="medewerker",$B95=""),0,Personeelsinzet!P54)</f>
        <v>0</v>
      </c>
      <c r="Q95" s="154">
        <f>IF(OR(LEFT(Q$57,10)="medewerker",$B95=""),0,Personeelsinzet!Q54)</f>
        <v>0</v>
      </c>
      <c r="R95" s="154">
        <f>IF(OR(LEFT(R$57,10)="medewerker",$B95=""),0,Personeelsinzet!R54)</f>
        <v>0</v>
      </c>
      <c r="S95" s="154">
        <f>IF(OR(LEFT(S$57,10)="medewerker",$B95=""),0,Personeelsinzet!S54)</f>
        <v>0</v>
      </c>
      <c r="T95" s="154">
        <f>IF(OR(LEFT(T$57,10)="medewerker",$B95=""),0,Personeelsinzet!T54)</f>
        <v>0</v>
      </c>
      <c r="U95" s="154">
        <f>IF(OR(LEFT(U$57,10)="medewerker",$B95=""),0,Personeelsinzet!U54)</f>
        <v>0</v>
      </c>
      <c r="V95" s="154">
        <f>IF(OR(LEFT(V$57,10)="medewerker",$B95=""),0,Personeelsinzet!V54)</f>
        <v>0</v>
      </c>
    </row>
    <row r="96" spans="2:22" x14ac:dyDescent="0.2">
      <c r="B96" s="106" t="str">
        <f>Personeelsinzet!B55</f>
        <v/>
      </c>
      <c r="C96" s="154">
        <f>IF(OR(LEFT(C$57,10)="medewerker",$B96=""),0,Personeelsinzet!C55)</f>
        <v>0</v>
      </c>
      <c r="D96" s="154">
        <f>IF(OR(LEFT(D$57,10)="medewerker",$B96=""),0,Personeelsinzet!D55)</f>
        <v>0</v>
      </c>
      <c r="E96" s="154">
        <f>IF(OR(LEFT(E$57,10)="medewerker",$B96=""),0,Personeelsinzet!E55)</f>
        <v>0</v>
      </c>
      <c r="F96" s="154">
        <f>IF(OR(LEFT(F$57,10)="medewerker",$B96=""),0,Personeelsinzet!F55)</f>
        <v>0</v>
      </c>
      <c r="G96" s="154">
        <f>IF(OR(LEFT(G$57,10)="medewerker",$B96=""),0,Personeelsinzet!G55)</f>
        <v>0</v>
      </c>
      <c r="H96" s="154">
        <f>IF(OR(LEFT(H$57,10)="medewerker",$B96=""),0,Personeelsinzet!H55)</f>
        <v>0</v>
      </c>
      <c r="I96" s="154">
        <f>IF(OR(LEFT(I$57,10)="medewerker",$B96=""),0,Personeelsinzet!I55)</f>
        <v>0</v>
      </c>
      <c r="J96" s="154">
        <f>IF(OR(LEFT(J$57,10)="medewerker",$B96=""),0,Personeelsinzet!J55)</f>
        <v>0</v>
      </c>
      <c r="K96" s="154">
        <f>IF(OR(LEFT(K$57,10)="medewerker",$B96=""),0,Personeelsinzet!K55)</f>
        <v>0</v>
      </c>
      <c r="L96" s="154">
        <f>IF(OR(LEFT(L$57,10)="medewerker",$B96=""),0,Personeelsinzet!L55)</f>
        <v>0</v>
      </c>
      <c r="M96" s="154">
        <f>IF(OR(LEFT(M$57,10)="medewerker",$B96=""),0,Personeelsinzet!M55)</f>
        <v>0</v>
      </c>
      <c r="N96" s="154">
        <f>IF(OR(LEFT(N$57,10)="medewerker",$B96=""),0,Personeelsinzet!N55)</f>
        <v>0</v>
      </c>
      <c r="O96" s="154">
        <f>IF(OR(LEFT(O$57,10)="medewerker",$B96=""),0,Personeelsinzet!O55)</f>
        <v>0</v>
      </c>
      <c r="P96" s="154">
        <f>IF(OR(LEFT(P$57,10)="medewerker",$B96=""),0,Personeelsinzet!P55)</f>
        <v>0</v>
      </c>
      <c r="Q96" s="154">
        <f>IF(OR(LEFT(Q$57,10)="medewerker",$B96=""),0,Personeelsinzet!Q55)</f>
        <v>0</v>
      </c>
      <c r="R96" s="154">
        <f>IF(OR(LEFT(R$57,10)="medewerker",$B96=""),0,Personeelsinzet!R55)</f>
        <v>0</v>
      </c>
      <c r="S96" s="154">
        <f>IF(OR(LEFT(S$57,10)="medewerker",$B96=""),0,Personeelsinzet!S55)</f>
        <v>0</v>
      </c>
      <c r="T96" s="154">
        <f>IF(OR(LEFT(T$57,10)="medewerker",$B96=""),0,Personeelsinzet!T55)</f>
        <v>0</v>
      </c>
      <c r="U96" s="154">
        <f>IF(OR(LEFT(U$57,10)="medewerker",$B96=""),0,Personeelsinzet!U55)</f>
        <v>0</v>
      </c>
      <c r="V96" s="154">
        <f>IF(OR(LEFT(V$57,10)="medewerker",$B96=""),0,Personeelsinzet!V55)</f>
        <v>0</v>
      </c>
    </row>
    <row r="97" spans="2:22" x14ac:dyDescent="0.2">
      <c r="B97" s="106"/>
      <c r="C97" s="154"/>
      <c r="D97" s="154"/>
      <c r="E97" s="154"/>
      <c r="F97" s="154"/>
      <c r="G97" s="154"/>
      <c r="H97" s="154"/>
      <c r="I97" s="154"/>
      <c r="J97" s="154"/>
      <c r="K97" s="154"/>
      <c r="L97" s="154"/>
      <c r="M97" s="154"/>
      <c r="N97" s="154"/>
      <c r="O97" s="154"/>
      <c r="P97" s="154"/>
      <c r="Q97" s="154"/>
      <c r="R97" s="154"/>
      <c r="S97" s="154"/>
      <c r="T97" s="154"/>
      <c r="U97" s="154"/>
      <c r="V97" s="154"/>
    </row>
    <row r="100" spans="2:22" x14ac:dyDescent="0.2">
      <c r="B100" s="96"/>
      <c r="C100" s="96"/>
      <c r="D100" s="96"/>
      <c r="E100" s="96"/>
      <c r="F100" s="96"/>
      <c r="G100" s="96"/>
    </row>
    <row r="101" spans="2:22" x14ac:dyDescent="0.2">
      <c r="B101" s="96"/>
      <c r="C101" s="96"/>
      <c r="D101" s="96"/>
      <c r="E101" s="96"/>
      <c r="F101" s="96"/>
      <c r="G101" s="96"/>
    </row>
    <row r="102" spans="2:22" x14ac:dyDescent="0.2">
      <c r="B102" s="96"/>
      <c r="C102" s="96"/>
      <c r="D102" s="96"/>
      <c r="E102" s="96"/>
      <c r="F102" s="96"/>
      <c r="G102" s="96"/>
    </row>
    <row r="103" spans="2:22" x14ac:dyDescent="0.2">
      <c r="B103" s="96"/>
      <c r="C103" s="96"/>
      <c r="D103" s="96"/>
      <c r="E103" s="96"/>
      <c r="F103" s="96"/>
      <c r="G103" s="96"/>
    </row>
    <row r="104" spans="2:22" x14ac:dyDescent="0.2">
      <c r="B104" s="96"/>
      <c r="C104" s="96"/>
      <c r="D104" s="96"/>
      <c r="E104" s="96"/>
      <c r="F104" s="96"/>
      <c r="G104" s="96"/>
    </row>
    <row r="105" spans="2:22" x14ac:dyDescent="0.2">
      <c r="B105" s="96"/>
      <c r="C105" s="96"/>
      <c r="D105" s="96"/>
      <c r="E105" s="96"/>
      <c r="F105" s="96"/>
      <c r="G105" s="96"/>
    </row>
    <row r="106" spans="2:22" x14ac:dyDescent="0.2">
      <c r="B106" s="96"/>
      <c r="C106" s="96"/>
      <c r="D106" s="96"/>
      <c r="E106" s="96"/>
      <c r="F106" s="96"/>
      <c r="G106" s="96"/>
    </row>
    <row r="107" spans="2:22" x14ac:dyDescent="0.2">
      <c r="B107" s="96"/>
      <c r="C107" s="96"/>
      <c r="D107" s="96"/>
      <c r="E107" s="96"/>
      <c r="F107" s="96"/>
      <c r="G107" s="96"/>
    </row>
    <row r="108" spans="2:22" x14ac:dyDescent="0.2">
      <c r="B108" s="96"/>
      <c r="C108" s="96"/>
      <c r="D108" s="96"/>
      <c r="E108" s="96"/>
      <c r="F108" s="96"/>
      <c r="G108" s="96"/>
    </row>
    <row r="109" spans="2:22" x14ac:dyDescent="0.2">
      <c r="B109" s="96"/>
      <c r="C109" s="96"/>
      <c r="D109" s="96"/>
      <c r="E109" s="96"/>
      <c r="F109" s="96"/>
      <c r="G109" s="96"/>
    </row>
    <row r="110" spans="2:22" x14ac:dyDescent="0.2">
      <c r="B110" s="96"/>
      <c r="C110" s="96"/>
      <c r="D110" s="96"/>
      <c r="E110" s="96"/>
      <c r="F110" s="96"/>
      <c r="G110" s="96"/>
    </row>
    <row r="111" spans="2:22" x14ac:dyDescent="0.2">
      <c r="B111" s="96"/>
      <c r="C111" s="96"/>
      <c r="D111" s="96"/>
      <c r="E111" s="96"/>
      <c r="F111" s="96"/>
      <c r="G111" s="96"/>
    </row>
    <row r="112" spans="2:22" x14ac:dyDescent="0.2">
      <c r="B112" s="96"/>
      <c r="C112" s="96"/>
      <c r="D112" s="96"/>
      <c r="E112" s="96"/>
      <c r="F112" s="96"/>
      <c r="G112" s="96"/>
    </row>
    <row r="113" spans="2:7" x14ac:dyDescent="0.2">
      <c r="B113" s="96"/>
      <c r="C113" s="96"/>
      <c r="D113" s="96"/>
      <c r="E113" s="96"/>
      <c r="F113" s="96"/>
      <c r="G113" s="96"/>
    </row>
    <row r="114" spans="2:7" x14ac:dyDescent="0.2">
      <c r="B114" s="96"/>
      <c r="C114" s="96"/>
      <c r="D114" s="96"/>
      <c r="E114" s="96"/>
      <c r="F114" s="96"/>
      <c r="G114" s="96"/>
    </row>
    <row r="115" spans="2:7" x14ac:dyDescent="0.2">
      <c r="B115" s="96"/>
      <c r="C115" s="96"/>
      <c r="D115" s="96"/>
      <c r="E115" s="96"/>
      <c r="F115" s="96"/>
      <c r="G115" s="96"/>
    </row>
    <row r="116" spans="2:7" x14ac:dyDescent="0.2">
      <c r="B116" s="96"/>
      <c r="C116" s="96"/>
      <c r="D116" s="96"/>
      <c r="E116" s="96"/>
      <c r="F116" s="96"/>
      <c r="G116" s="96"/>
    </row>
    <row r="117" spans="2:7" x14ac:dyDescent="0.2">
      <c r="B117" s="96"/>
      <c r="C117" s="96"/>
      <c r="D117" s="96"/>
      <c r="E117" s="96"/>
      <c r="F117" s="96"/>
      <c r="G117" s="96"/>
    </row>
    <row r="118" spans="2:7" x14ac:dyDescent="0.2">
      <c r="B118" s="96"/>
      <c r="C118" s="96"/>
      <c r="D118" s="96"/>
      <c r="E118" s="96"/>
      <c r="F118" s="96"/>
      <c r="G118" s="96"/>
    </row>
    <row r="119" spans="2:7" x14ac:dyDescent="0.2">
      <c r="B119" s="96"/>
      <c r="C119" s="96"/>
      <c r="D119" s="96"/>
      <c r="E119" s="96"/>
      <c r="F119" s="96"/>
      <c r="G119" s="96"/>
    </row>
    <row r="120" spans="2:7" x14ac:dyDescent="0.2">
      <c r="B120" s="96"/>
      <c r="C120" s="96"/>
      <c r="D120" s="96"/>
      <c r="E120" s="96"/>
      <c r="F120" s="96"/>
      <c r="G120" s="96"/>
    </row>
    <row r="121" spans="2:7" x14ac:dyDescent="0.2">
      <c r="B121" s="96"/>
      <c r="C121" s="96"/>
      <c r="D121" s="96"/>
      <c r="E121" s="96"/>
      <c r="F121" s="96"/>
      <c r="G121" s="96"/>
    </row>
    <row r="122" spans="2:7" x14ac:dyDescent="0.2">
      <c r="B122" s="96"/>
      <c r="C122" s="96"/>
      <c r="D122" s="96"/>
      <c r="E122" s="96"/>
      <c r="F122" s="96"/>
      <c r="G122" s="96"/>
    </row>
    <row r="123" spans="2:7" x14ac:dyDescent="0.2">
      <c r="B123" s="96"/>
      <c r="C123" s="96"/>
      <c r="D123" s="96"/>
      <c r="E123" s="96"/>
      <c r="F123" s="96"/>
      <c r="G123" s="96"/>
    </row>
    <row r="124" spans="2:7" x14ac:dyDescent="0.2">
      <c r="B124" s="96"/>
      <c r="C124" s="96"/>
      <c r="D124" s="96"/>
      <c r="E124" s="96"/>
      <c r="F124" s="96"/>
      <c r="G124" s="96"/>
    </row>
    <row r="125" spans="2:7" x14ac:dyDescent="0.2">
      <c r="B125" s="96"/>
      <c r="C125" s="96"/>
      <c r="D125" s="96"/>
      <c r="E125" s="96"/>
      <c r="F125" s="96"/>
      <c r="G125" s="96"/>
    </row>
    <row r="126" spans="2:7" x14ac:dyDescent="0.2">
      <c r="B126" s="96"/>
      <c r="C126" s="96"/>
      <c r="D126" s="96"/>
      <c r="E126" s="96"/>
      <c r="F126" s="96"/>
      <c r="G126" s="96"/>
    </row>
    <row r="127" spans="2:7" x14ac:dyDescent="0.2">
      <c r="B127" s="96"/>
      <c r="C127" s="96"/>
      <c r="D127" s="96"/>
      <c r="E127" s="96"/>
      <c r="F127" s="96"/>
      <c r="G127" s="96"/>
    </row>
    <row r="128" spans="2:7" x14ac:dyDescent="0.2">
      <c r="B128" s="96"/>
      <c r="C128" s="96"/>
      <c r="D128" s="96"/>
      <c r="E128" s="96"/>
      <c r="F128" s="96"/>
      <c r="G128" s="96"/>
    </row>
    <row r="129" spans="1:9" x14ac:dyDescent="0.2">
      <c r="B129" s="96"/>
      <c r="C129" s="96"/>
      <c r="D129" s="96"/>
      <c r="E129" s="96"/>
      <c r="F129" s="96"/>
      <c r="G129" s="96"/>
    </row>
    <row r="130" spans="1:9" x14ac:dyDescent="0.2">
      <c r="B130" s="96"/>
      <c r="C130" s="96"/>
      <c r="D130" s="96"/>
      <c r="E130" s="96"/>
      <c r="F130" s="96"/>
      <c r="G130" s="96"/>
    </row>
    <row r="131" spans="1:9" x14ac:dyDescent="0.2">
      <c r="B131" s="96"/>
      <c r="C131" s="96"/>
      <c r="D131" s="96"/>
      <c r="E131" s="96"/>
      <c r="F131" s="96"/>
      <c r="G131" s="96"/>
    </row>
    <row r="132" spans="1:9" x14ac:dyDescent="0.2">
      <c r="B132" s="96"/>
      <c r="C132" s="96"/>
      <c r="D132" s="96"/>
      <c r="E132" s="96"/>
      <c r="F132" s="96"/>
      <c r="G132" s="96"/>
    </row>
    <row r="133" spans="1:9" x14ac:dyDescent="0.2">
      <c r="B133" s="96"/>
      <c r="C133" s="96"/>
      <c r="D133" s="96"/>
      <c r="E133" s="96"/>
      <c r="F133" s="96"/>
      <c r="G133" s="96"/>
    </row>
    <row r="134" spans="1:9" x14ac:dyDescent="0.2">
      <c r="B134" s="96"/>
      <c r="C134" s="96"/>
      <c r="D134" s="96"/>
      <c r="E134" s="96"/>
      <c r="F134" s="96"/>
      <c r="G134" s="96"/>
    </row>
    <row r="135" spans="1:9" x14ac:dyDescent="0.2">
      <c r="B135" s="96"/>
      <c r="C135" s="96"/>
      <c r="D135" s="96"/>
      <c r="E135" s="96"/>
      <c r="F135" s="96"/>
      <c r="G135" s="96"/>
    </row>
    <row r="136" spans="1:9" x14ac:dyDescent="0.2">
      <c r="B136" s="96"/>
      <c r="C136" s="96"/>
      <c r="D136" s="96"/>
      <c r="E136" s="96"/>
      <c r="F136" s="96"/>
      <c r="G136" s="96"/>
    </row>
    <row r="137" spans="1:9" x14ac:dyDescent="0.2">
      <c r="B137" s="96"/>
      <c r="C137" s="96"/>
      <c r="D137" s="96"/>
      <c r="E137" s="96"/>
      <c r="F137" s="96"/>
      <c r="G137" s="96"/>
    </row>
    <row r="138" spans="1:9" x14ac:dyDescent="0.2">
      <c r="A138" s="95"/>
      <c r="B138" s="95"/>
      <c r="C138" s="95"/>
      <c r="D138" s="95"/>
      <c r="E138" s="95"/>
      <c r="F138" s="95"/>
      <c r="G138" s="95"/>
      <c r="H138" s="95"/>
      <c r="I138" s="95"/>
    </row>
    <row r="139" spans="1:9" x14ac:dyDescent="0.2">
      <c r="A139" s="95"/>
      <c r="B139" s="144"/>
      <c r="C139" s="144"/>
      <c r="D139" s="144"/>
      <c r="E139" s="95"/>
      <c r="F139" s="144"/>
      <c r="G139" s="144"/>
      <c r="H139" s="95"/>
      <c r="I139" s="95"/>
    </row>
    <row r="140" spans="1:9" x14ac:dyDescent="0.2">
      <c r="A140" s="95"/>
      <c r="B140" s="144"/>
      <c r="C140" s="144"/>
      <c r="D140" s="144"/>
      <c r="E140" s="144"/>
      <c r="F140" s="144"/>
      <c r="G140" s="144"/>
      <c r="H140" s="95"/>
      <c r="I140" s="95"/>
    </row>
    <row r="141" spans="1:9" x14ac:dyDescent="0.2">
      <c r="A141" s="95"/>
      <c r="B141" s="144"/>
      <c r="C141" s="144"/>
      <c r="D141" s="144"/>
      <c r="E141" s="144"/>
      <c r="F141" s="144"/>
      <c r="G141" s="144"/>
      <c r="H141" s="95"/>
      <c r="I141" s="95"/>
    </row>
    <row r="142" spans="1:9" x14ac:dyDescent="0.2">
      <c r="A142" s="95"/>
      <c r="B142" s="144"/>
      <c r="C142" s="144"/>
      <c r="D142" s="144"/>
      <c r="E142" s="144"/>
      <c r="F142" s="144"/>
      <c r="G142" s="144"/>
      <c r="H142" s="95"/>
      <c r="I142" s="95"/>
    </row>
    <row r="143" spans="1:9" x14ac:dyDescent="0.2">
      <c r="A143" s="95"/>
      <c r="B143" s="144"/>
      <c r="C143" s="144"/>
      <c r="D143" s="144"/>
      <c r="E143" s="144"/>
      <c r="F143" s="144"/>
      <c r="G143" s="144"/>
      <c r="H143" s="95"/>
      <c r="I143" s="95"/>
    </row>
    <row r="144" spans="1:9" x14ac:dyDescent="0.2">
      <c r="A144" s="95"/>
      <c r="B144" s="144"/>
      <c r="C144" s="144"/>
      <c r="D144" s="144"/>
      <c r="E144" s="144"/>
      <c r="F144" s="144"/>
      <c r="G144" s="144"/>
      <c r="H144" s="95"/>
      <c r="I144" s="95"/>
    </row>
    <row r="145" spans="2:7" x14ac:dyDescent="0.2">
      <c r="B145" s="96"/>
      <c r="C145" s="96"/>
      <c r="D145" s="96"/>
      <c r="E145" s="96"/>
      <c r="F145" s="96"/>
      <c r="G145" s="96"/>
    </row>
    <row r="146" spans="2:7" x14ac:dyDescent="0.2">
      <c r="B146" s="96"/>
      <c r="C146" s="96"/>
      <c r="D146" s="96"/>
      <c r="E146" s="96"/>
      <c r="F146" s="96"/>
      <c r="G146" s="96"/>
    </row>
    <row r="147" spans="2:7" x14ac:dyDescent="0.2">
      <c r="B147" s="96"/>
      <c r="C147" s="96"/>
      <c r="D147" s="96"/>
      <c r="E147" s="96"/>
      <c r="F147" s="96"/>
      <c r="G147" s="96"/>
    </row>
    <row r="148" spans="2:7" x14ac:dyDescent="0.2">
      <c r="B148" s="96"/>
      <c r="C148" s="96"/>
      <c r="D148" s="96"/>
      <c r="E148" s="96"/>
      <c r="F148" s="96"/>
      <c r="G148" s="96"/>
    </row>
    <row r="149" spans="2:7" x14ac:dyDescent="0.2">
      <c r="B149" s="96"/>
      <c r="C149" s="96"/>
      <c r="D149" s="96"/>
      <c r="E149" s="96"/>
      <c r="F149" s="96"/>
      <c r="G149" s="96"/>
    </row>
    <row r="150" spans="2:7" x14ac:dyDescent="0.2">
      <c r="B150" s="96"/>
      <c r="C150" s="96"/>
      <c r="D150" s="96"/>
      <c r="E150" s="96"/>
      <c r="F150" s="96"/>
      <c r="G150" s="96"/>
    </row>
    <row r="151" spans="2:7" x14ac:dyDescent="0.2">
      <c r="B151" s="96"/>
      <c r="C151" s="96"/>
      <c r="D151" s="96"/>
      <c r="E151" s="96"/>
      <c r="F151" s="96"/>
      <c r="G151" s="96"/>
    </row>
    <row r="152" spans="2:7" x14ac:dyDescent="0.2">
      <c r="B152" s="96"/>
      <c r="C152" s="96"/>
      <c r="D152" s="96"/>
      <c r="E152" s="96"/>
      <c r="F152" s="96"/>
      <c r="G152" s="96"/>
    </row>
    <row r="153" spans="2:7" x14ac:dyDescent="0.2">
      <c r="B153" s="96"/>
      <c r="C153" s="96"/>
      <c r="D153" s="96"/>
      <c r="E153" s="96"/>
      <c r="F153" s="96"/>
      <c r="G153" s="96"/>
    </row>
    <row r="154" spans="2:7" x14ac:dyDescent="0.2">
      <c r="B154" s="96"/>
      <c r="C154" s="96"/>
      <c r="D154" s="96"/>
      <c r="E154" s="96"/>
      <c r="F154" s="96"/>
      <c r="G154" s="96"/>
    </row>
    <row r="155" spans="2:7" x14ac:dyDescent="0.2">
      <c r="B155" s="96"/>
      <c r="C155" s="96"/>
      <c r="D155" s="96"/>
      <c r="E155" s="96"/>
      <c r="F155" s="96"/>
      <c r="G155" s="96"/>
    </row>
    <row r="156" spans="2:7" x14ac:dyDescent="0.2">
      <c r="B156" s="96"/>
      <c r="C156" s="96"/>
      <c r="D156" s="96"/>
      <c r="E156" s="96"/>
      <c r="F156" s="96"/>
      <c r="G156" s="96"/>
    </row>
    <row r="157" spans="2:7" x14ac:dyDescent="0.2">
      <c r="B157" s="96"/>
      <c r="C157" s="96"/>
      <c r="D157" s="96"/>
      <c r="E157" s="96"/>
      <c r="F157" s="96"/>
      <c r="G157" s="96"/>
    </row>
    <row r="158" spans="2:7" x14ac:dyDescent="0.2">
      <c r="B158" s="96"/>
      <c r="C158" s="96"/>
      <c r="D158" s="96"/>
      <c r="E158" s="96"/>
      <c r="F158" s="96"/>
      <c r="G158" s="96"/>
    </row>
    <row r="159" spans="2:7" x14ac:dyDescent="0.2">
      <c r="B159" s="96"/>
      <c r="C159" s="96"/>
      <c r="D159" s="96"/>
      <c r="E159" s="96"/>
      <c r="F159" s="96"/>
      <c r="G159" s="96"/>
    </row>
    <row r="160" spans="2:7" x14ac:dyDescent="0.2">
      <c r="B160" s="96"/>
      <c r="C160" s="96"/>
      <c r="D160" s="96"/>
      <c r="E160" s="96"/>
      <c r="F160" s="96"/>
      <c r="G160" s="96"/>
    </row>
    <row r="161" spans="2:36" x14ac:dyDescent="0.2">
      <c r="B161" s="96"/>
      <c r="C161" s="96"/>
      <c r="D161" s="96"/>
      <c r="E161" s="96"/>
      <c r="F161" s="96"/>
      <c r="G161" s="96"/>
    </row>
    <row r="162" spans="2:36" x14ac:dyDescent="0.2">
      <c r="B162" s="96"/>
      <c r="C162" s="96"/>
      <c r="D162" s="96"/>
      <c r="E162" s="96"/>
      <c r="F162" s="96"/>
      <c r="G162" s="96"/>
    </row>
    <row r="163" spans="2:36" x14ac:dyDescent="0.2">
      <c r="B163" s="96"/>
      <c r="C163" s="96"/>
      <c r="D163" s="96"/>
      <c r="E163" s="96"/>
      <c r="F163" s="96"/>
      <c r="G163" s="96"/>
    </row>
    <row r="164" spans="2:36" x14ac:dyDescent="0.2">
      <c r="B164" s="96"/>
      <c r="C164" s="96"/>
      <c r="D164" s="96"/>
      <c r="E164" s="96"/>
      <c r="F164" s="96"/>
      <c r="G164" s="96"/>
    </row>
    <row r="165" spans="2:36" x14ac:dyDescent="0.2">
      <c r="B165" s="96"/>
      <c r="C165" s="96"/>
      <c r="D165" s="96"/>
      <c r="E165" s="96"/>
      <c r="F165" s="96"/>
      <c r="G165" s="96"/>
    </row>
    <row r="166" spans="2:36" x14ac:dyDescent="0.2">
      <c r="B166" s="96"/>
      <c r="C166" s="96"/>
      <c r="D166" s="96"/>
      <c r="E166" s="96"/>
      <c r="F166" s="96"/>
      <c r="G166" s="96"/>
    </row>
    <row r="167" spans="2:36" x14ac:dyDescent="0.2">
      <c r="B167" s="96"/>
      <c r="C167" s="96"/>
      <c r="D167" s="96"/>
      <c r="E167" s="96"/>
      <c r="F167" s="96"/>
      <c r="G167" s="96"/>
    </row>
    <row r="168" spans="2:36" x14ac:dyDescent="0.2">
      <c r="B168" s="96"/>
      <c r="C168" s="96"/>
      <c r="D168" s="96"/>
      <c r="E168" s="96"/>
      <c r="F168" s="96"/>
      <c r="G168" s="96"/>
    </row>
    <row r="169" spans="2:36" x14ac:dyDescent="0.2">
      <c r="B169" s="96"/>
      <c r="C169" s="96"/>
      <c r="D169" s="96"/>
      <c r="E169" s="96"/>
      <c r="F169" s="96"/>
      <c r="G169" s="96"/>
    </row>
    <row r="170" spans="2:36" x14ac:dyDescent="0.2">
      <c r="B170" s="96"/>
      <c r="C170" s="96"/>
      <c r="D170" s="96"/>
      <c r="E170" s="96"/>
      <c r="F170" s="96"/>
      <c r="G170" s="96"/>
    </row>
    <row r="171" spans="2:36" x14ac:dyDescent="0.2">
      <c r="B171" s="96"/>
      <c r="C171" s="96"/>
      <c r="D171" s="96"/>
      <c r="E171" s="96"/>
      <c r="F171" s="96"/>
      <c r="G171" s="96"/>
    </row>
    <row r="172" spans="2:36" x14ac:dyDescent="0.2">
      <c r="B172" s="96"/>
      <c r="C172" s="96"/>
      <c r="D172" s="96"/>
      <c r="E172" s="96"/>
      <c r="F172" s="96"/>
      <c r="G172" s="96"/>
    </row>
    <row r="173" spans="2:36" x14ac:dyDescent="0.2">
      <c r="B173" s="96"/>
      <c r="C173" s="96"/>
      <c r="D173" s="96"/>
      <c r="E173" s="96"/>
      <c r="F173" s="96"/>
      <c r="G173" s="96"/>
    </row>
    <row r="174" spans="2:36" x14ac:dyDescent="0.2">
      <c r="B174" s="96"/>
      <c r="C174" s="96"/>
      <c r="D174" s="96"/>
      <c r="E174" s="96"/>
      <c r="F174" s="96"/>
      <c r="G174" s="96"/>
    </row>
    <row r="175" spans="2:36" x14ac:dyDescent="0.2">
      <c r="B175" s="96"/>
      <c r="C175" s="96"/>
      <c r="D175" s="96"/>
      <c r="E175" s="96"/>
      <c r="F175" s="96"/>
      <c r="G175" s="96"/>
    </row>
    <row r="176" spans="2:36" x14ac:dyDescent="0.2">
      <c r="B176" s="96"/>
      <c r="C176" s="96"/>
      <c r="D176" s="96"/>
      <c r="E176" s="96"/>
      <c r="F176" s="96"/>
      <c r="G176" s="96"/>
      <c r="H176" s="96"/>
      <c r="I176" s="96"/>
      <c r="K176" s="96"/>
      <c r="L176" s="96"/>
      <c r="M176" s="96"/>
      <c r="N176" s="96"/>
      <c r="O176" s="96"/>
      <c r="P176" s="96"/>
      <c r="Q176" s="96"/>
      <c r="R176" s="96"/>
      <c r="S176" s="96"/>
      <c r="T176" s="96"/>
      <c r="U176" s="96"/>
      <c r="V176" s="96"/>
      <c r="W176" s="96"/>
      <c r="X176" s="96"/>
      <c r="Y176" s="96"/>
      <c r="Z176" s="96"/>
      <c r="AA176" s="96"/>
      <c r="AB176" s="96"/>
      <c r="AC176" s="96"/>
      <c r="AD176" s="96"/>
      <c r="AE176" s="96"/>
      <c r="AF176" s="96"/>
      <c r="AG176" s="96"/>
      <c r="AH176" s="96"/>
      <c r="AI176" s="96"/>
      <c r="AJ176" s="96"/>
    </row>
    <row r="177" spans="2:230" x14ac:dyDescent="0.2">
      <c r="B177" s="96"/>
      <c r="C177" s="96"/>
      <c r="D177" s="96"/>
      <c r="E177" s="96"/>
      <c r="F177" s="96"/>
      <c r="G177" s="96"/>
      <c r="J177" s="96"/>
    </row>
    <row r="178" spans="2:230" x14ac:dyDescent="0.2">
      <c r="B178" s="96"/>
      <c r="C178" s="96"/>
      <c r="D178" s="96"/>
      <c r="E178" s="96"/>
      <c r="F178" s="96"/>
      <c r="G178" s="96"/>
    </row>
    <row r="179" spans="2:230" x14ac:dyDescent="0.2">
      <c r="B179" s="96"/>
      <c r="C179" s="96"/>
      <c r="D179" s="96"/>
      <c r="E179" s="96"/>
      <c r="F179" s="96"/>
      <c r="G179" s="96"/>
    </row>
    <row r="180" spans="2:230" x14ac:dyDescent="0.2">
      <c r="B180" s="143"/>
      <c r="C180" s="143"/>
      <c r="D180" s="96"/>
      <c r="E180" s="96"/>
      <c r="F180" s="96"/>
      <c r="G180" s="96"/>
      <c r="H180" s="96"/>
      <c r="I180" s="96"/>
      <c r="K180" s="96"/>
      <c r="L180" s="96"/>
      <c r="M180" s="96"/>
      <c r="N180" s="96"/>
      <c r="O180" s="96"/>
      <c r="P180" s="96"/>
      <c r="Q180" s="96"/>
      <c r="R180" s="96"/>
      <c r="S180" s="96"/>
      <c r="T180" s="96"/>
      <c r="U180" s="96"/>
      <c r="V180" s="96"/>
      <c r="W180" s="96"/>
      <c r="X180" s="96"/>
      <c r="Y180" s="96"/>
      <c r="Z180" s="96"/>
      <c r="AA180" s="96"/>
      <c r="AB180" s="96"/>
      <c r="AC180" s="96"/>
      <c r="AD180" s="96"/>
      <c r="AE180" s="96"/>
      <c r="AF180" s="96"/>
      <c r="AG180" s="96"/>
      <c r="AH180" s="96"/>
      <c r="AI180" s="96"/>
      <c r="AJ180" s="96"/>
      <c r="AK180" s="96"/>
      <c r="AL180" s="96"/>
      <c r="AM180" s="144"/>
      <c r="AN180" s="145"/>
      <c r="AO180" s="96"/>
      <c r="AP180" s="96"/>
      <c r="AQ180" s="96"/>
      <c r="AR180" s="96"/>
      <c r="AS180" s="96"/>
      <c r="AT180" s="96"/>
      <c r="AU180" s="96"/>
      <c r="AV180" s="96"/>
      <c r="AW180" s="96"/>
      <c r="AX180" s="96"/>
      <c r="AY180" s="96"/>
      <c r="AZ180" s="96"/>
      <c r="BA180" s="96"/>
      <c r="BB180" s="96"/>
      <c r="BC180" s="96"/>
      <c r="BD180" s="96"/>
      <c r="BE180" s="96"/>
      <c r="BF180" s="96"/>
      <c r="BG180" s="96"/>
      <c r="BH180" s="96"/>
      <c r="BI180" s="96"/>
      <c r="BJ180" s="96"/>
      <c r="BK180" s="96"/>
      <c r="BL180" s="96"/>
      <c r="BM180" s="96"/>
      <c r="BN180" s="96"/>
      <c r="BO180" s="96"/>
      <c r="BP180" s="96"/>
      <c r="BQ180" s="96"/>
      <c r="BR180" s="96"/>
      <c r="BS180" s="96"/>
      <c r="BT180" s="96"/>
      <c r="BU180" s="96"/>
      <c r="BV180" s="96"/>
      <c r="BW180" s="96"/>
      <c r="BX180" s="96"/>
      <c r="BY180" s="96"/>
      <c r="BZ180" s="96"/>
      <c r="CA180" s="96"/>
      <c r="CB180" s="96"/>
      <c r="CC180" s="96"/>
      <c r="CD180" s="96"/>
      <c r="CF180" s="96"/>
      <c r="CG180" s="96"/>
      <c r="CH180" s="96"/>
      <c r="CI180" s="96"/>
      <c r="CJ180" s="96"/>
      <c r="CK180" s="96"/>
      <c r="CL180" s="96"/>
      <c r="CM180" s="96"/>
      <c r="CN180" s="96"/>
      <c r="CO180" s="96"/>
      <c r="CP180" s="96"/>
      <c r="CQ180" s="96"/>
      <c r="CR180" s="96"/>
      <c r="CS180" s="96"/>
      <c r="CT180" s="96"/>
      <c r="CU180" s="96"/>
      <c r="CV180" s="96"/>
      <c r="CW180" s="96"/>
      <c r="CX180" s="96"/>
      <c r="CY180" s="96"/>
      <c r="CZ180" s="96"/>
      <c r="DA180" s="96"/>
      <c r="DB180" s="96"/>
      <c r="DC180" s="96"/>
      <c r="DD180" s="96"/>
      <c r="DE180" s="96"/>
      <c r="DF180" s="96"/>
      <c r="DG180" s="96"/>
      <c r="DH180" s="96"/>
      <c r="DI180" s="96"/>
      <c r="DJ180" s="96"/>
      <c r="DK180" s="96"/>
      <c r="DL180" s="96"/>
      <c r="DM180" s="96"/>
      <c r="DN180" s="96"/>
      <c r="DO180" s="96"/>
      <c r="DQ180" s="96"/>
      <c r="DR180" s="96"/>
      <c r="DS180" s="96"/>
      <c r="DT180" s="96"/>
      <c r="DU180" s="96"/>
      <c r="DV180" s="96"/>
      <c r="DW180" s="96"/>
      <c r="DX180" s="96"/>
      <c r="DY180" s="96"/>
      <c r="DZ180" s="96"/>
      <c r="EA180" s="96"/>
      <c r="EB180" s="96"/>
      <c r="EC180" s="96"/>
      <c r="ED180" s="96"/>
      <c r="EE180" s="96"/>
      <c r="EF180" s="96"/>
      <c r="EG180" s="96"/>
      <c r="EH180" s="96"/>
      <c r="EI180" s="96"/>
      <c r="EJ180" s="96"/>
      <c r="EK180" s="96"/>
      <c r="EL180" s="96"/>
      <c r="EM180" s="96"/>
      <c r="EN180" s="96"/>
      <c r="EO180" s="96"/>
      <c r="EP180" s="96"/>
      <c r="EQ180" s="96"/>
      <c r="ER180" s="96"/>
      <c r="ES180" s="96"/>
      <c r="ET180" s="96"/>
      <c r="EU180" s="96"/>
      <c r="EV180" s="96"/>
      <c r="EW180" s="96"/>
      <c r="EX180" s="96"/>
      <c r="EY180" s="96"/>
      <c r="EZ180" s="96"/>
      <c r="FB180" s="96"/>
      <c r="FC180" s="96"/>
      <c r="FD180" s="96"/>
      <c r="FE180" s="96"/>
      <c r="FF180" s="96"/>
      <c r="FG180" s="96"/>
      <c r="FH180" s="96"/>
      <c r="FI180" s="96"/>
      <c r="FJ180" s="96"/>
      <c r="FK180" s="96"/>
      <c r="FL180" s="96"/>
      <c r="FM180" s="96"/>
      <c r="FN180" s="96"/>
      <c r="FO180" s="96"/>
      <c r="FP180" s="96"/>
      <c r="FQ180" s="96"/>
      <c r="FR180" s="96"/>
      <c r="FS180" s="96"/>
      <c r="FT180" s="96"/>
      <c r="FU180" s="96"/>
      <c r="FV180" s="96"/>
      <c r="FW180" s="96"/>
      <c r="FX180" s="96"/>
      <c r="FY180" s="96"/>
      <c r="FZ180" s="96"/>
      <c r="GA180" s="96"/>
      <c r="GB180" s="96"/>
      <c r="GC180" s="96"/>
      <c r="GD180" s="96"/>
      <c r="GE180" s="96"/>
      <c r="GF180" s="96"/>
      <c r="GG180" s="96"/>
      <c r="GH180" s="96"/>
      <c r="GI180" s="96"/>
      <c r="GJ180" s="96"/>
      <c r="GK180" s="96"/>
      <c r="GM180" s="96"/>
      <c r="GN180" s="96"/>
      <c r="GO180" s="96"/>
      <c r="GP180" s="96"/>
      <c r="GQ180" s="96"/>
      <c r="GR180" s="96"/>
      <c r="GS180" s="96"/>
      <c r="GT180" s="96"/>
      <c r="GU180" s="96"/>
      <c r="GV180" s="96"/>
      <c r="GW180" s="96"/>
      <c r="GX180" s="96"/>
      <c r="GY180" s="96"/>
      <c r="GZ180" s="96"/>
      <c r="HA180" s="96"/>
      <c r="HB180" s="96"/>
      <c r="HC180" s="96"/>
      <c r="HD180" s="96"/>
      <c r="HE180" s="96"/>
      <c r="HF180" s="96"/>
      <c r="HG180" s="96"/>
      <c r="HH180" s="96"/>
      <c r="HI180" s="96"/>
      <c r="HJ180" s="96"/>
      <c r="HK180" s="96"/>
      <c r="HL180" s="96"/>
      <c r="HM180" s="96"/>
      <c r="HN180" s="96"/>
      <c r="HO180" s="96"/>
      <c r="HP180" s="96"/>
      <c r="HQ180" s="96"/>
      <c r="HR180" s="96"/>
      <c r="HS180" s="96"/>
      <c r="HT180" s="96"/>
      <c r="HU180" s="96"/>
      <c r="HV180" s="96"/>
    </row>
    <row r="181" spans="2:230" x14ac:dyDescent="0.2">
      <c r="B181" s="95"/>
      <c r="C181" s="95"/>
      <c r="D181" s="95"/>
      <c r="E181" s="95"/>
      <c r="F181" s="95"/>
      <c r="G181" s="95"/>
      <c r="H181" s="95"/>
      <c r="I181" s="95"/>
      <c r="J181" s="96"/>
      <c r="K181" s="95"/>
      <c r="L181" s="95"/>
      <c r="M181" s="95"/>
      <c r="N181" s="96"/>
      <c r="O181" s="96"/>
      <c r="P181" s="96"/>
      <c r="Q181" s="96"/>
      <c r="R181" s="96"/>
      <c r="S181" s="96"/>
      <c r="T181" s="96"/>
      <c r="U181" s="96"/>
      <c r="V181" s="96"/>
      <c r="W181" s="96"/>
      <c r="X181" s="96"/>
      <c r="Y181" s="96"/>
      <c r="Z181" s="96"/>
      <c r="AA181" s="96"/>
      <c r="AB181" s="96"/>
      <c r="AC181" s="96"/>
      <c r="AD181" s="96"/>
      <c r="AE181" s="96"/>
      <c r="AF181" s="96"/>
      <c r="AG181" s="96"/>
      <c r="AH181" s="96"/>
      <c r="AI181" s="96"/>
      <c r="AJ181" s="96"/>
      <c r="AK181" s="96"/>
      <c r="AL181" s="96"/>
      <c r="AM181" s="96"/>
      <c r="AN181" s="96"/>
      <c r="AO181" s="96"/>
      <c r="AP181" s="96"/>
      <c r="AQ181" s="96"/>
      <c r="AR181" s="96"/>
      <c r="AS181" s="96"/>
      <c r="AT181" s="96"/>
      <c r="AU181" s="96"/>
      <c r="AV181" s="96"/>
      <c r="AW181" s="96"/>
      <c r="AX181" s="96"/>
      <c r="AY181" s="96"/>
      <c r="AZ181" s="96"/>
      <c r="BA181" s="96"/>
      <c r="BB181" s="96"/>
      <c r="BC181" s="96"/>
      <c r="BD181" s="96"/>
      <c r="BE181" s="96"/>
      <c r="BF181" s="96"/>
      <c r="BG181" s="96"/>
      <c r="BH181" s="96"/>
      <c r="BI181" s="96"/>
      <c r="BJ181" s="96"/>
      <c r="BK181" s="96"/>
      <c r="CF181" s="96"/>
      <c r="CG181" s="96"/>
      <c r="CH181" s="96"/>
      <c r="CI181" s="96"/>
      <c r="CJ181" s="96"/>
      <c r="CK181" s="96"/>
      <c r="CL181" s="96"/>
      <c r="CM181" s="96"/>
      <c r="CN181" s="96"/>
      <c r="CO181" s="96"/>
      <c r="CP181" s="96"/>
      <c r="CQ181" s="96"/>
      <c r="CR181" s="96"/>
      <c r="CS181" s="96"/>
      <c r="CT181" s="96"/>
      <c r="CU181" s="96"/>
      <c r="CV181" s="96"/>
      <c r="DQ181" s="96"/>
      <c r="DR181" s="96"/>
      <c r="DS181" s="96"/>
      <c r="DT181" s="96"/>
      <c r="DU181" s="96"/>
      <c r="DV181" s="96"/>
      <c r="DW181" s="96"/>
      <c r="DX181" s="96"/>
      <c r="DY181" s="96"/>
      <c r="DZ181" s="96"/>
      <c r="EA181" s="96"/>
      <c r="EB181" s="96"/>
      <c r="EC181" s="96"/>
      <c r="ED181" s="96"/>
      <c r="EE181" s="96"/>
      <c r="EF181" s="96"/>
      <c r="EG181" s="96"/>
      <c r="FB181" s="96"/>
      <c r="FC181" s="96"/>
      <c r="FD181" s="96"/>
      <c r="FE181" s="96"/>
      <c r="FF181" s="96"/>
      <c r="FG181" s="96"/>
      <c r="FH181" s="96"/>
      <c r="FI181" s="96"/>
      <c r="FJ181" s="96"/>
      <c r="FK181" s="96"/>
      <c r="FL181" s="96"/>
      <c r="FM181" s="96"/>
      <c r="FN181" s="96"/>
      <c r="FO181" s="96"/>
      <c r="FP181" s="96"/>
      <c r="FQ181" s="96"/>
      <c r="FR181" s="96"/>
      <c r="GM181" s="96"/>
      <c r="GN181" s="96"/>
      <c r="GO181" s="96"/>
      <c r="GP181" s="96"/>
      <c r="GQ181" s="96"/>
      <c r="GR181" s="96"/>
      <c r="GS181" s="96"/>
      <c r="GT181" s="96"/>
      <c r="GU181" s="96"/>
      <c r="GV181" s="96"/>
      <c r="GW181" s="96"/>
      <c r="GX181" s="96"/>
      <c r="GY181" s="96"/>
      <c r="GZ181" s="96"/>
      <c r="HA181" s="96"/>
      <c r="HB181" s="96"/>
    </row>
    <row r="182" spans="2:230" x14ac:dyDescent="0.2">
      <c r="B182" s="95"/>
      <c r="C182" s="95"/>
      <c r="D182" s="95"/>
      <c r="E182" s="95"/>
      <c r="F182" s="95"/>
      <c r="G182" s="95"/>
      <c r="H182" s="95"/>
      <c r="I182" s="95"/>
      <c r="J182" s="95"/>
      <c r="K182" s="95"/>
      <c r="L182" s="95"/>
      <c r="M182" s="95"/>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c r="AY182" s="96"/>
      <c r="AZ182" s="96"/>
      <c r="BA182" s="96"/>
      <c r="BB182" s="96"/>
      <c r="BC182" s="96"/>
      <c r="BD182" s="96"/>
      <c r="BE182" s="96"/>
      <c r="BF182" s="96"/>
      <c r="BG182" s="96"/>
      <c r="BH182" s="96"/>
      <c r="BI182" s="96"/>
      <c r="BJ182" s="96"/>
      <c r="BK182" s="96"/>
      <c r="CF182" s="96"/>
      <c r="CG182" s="96"/>
      <c r="CH182" s="96"/>
      <c r="CI182" s="96"/>
      <c r="CJ182" s="96"/>
      <c r="CK182" s="96"/>
      <c r="CL182" s="96"/>
      <c r="CM182" s="96"/>
      <c r="CN182" s="96"/>
      <c r="CO182" s="96"/>
      <c r="CP182" s="96"/>
      <c r="CQ182" s="96"/>
      <c r="CR182" s="96"/>
      <c r="CS182" s="96"/>
      <c r="CT182" s="96"/>
      <c r="CU182" s="96"/>
      <c r="CV182" s="96"/>
      <c r="DQ182" s="96"/>
      <c r="DR182" s="96"/>
      <c r="DS182" s="96"/>
      <c r="DT182" s="96"/>
      <c r="DU182" s="96"/>
      <c r="DV182" s="96"/>
      <c r="DW182" s="96"/>
      <c r="DX182" s="96"/>
      <c r="DY182" s="96"/>
      <c r="DZ182" s="96"/>
      <c r="EA182" s="96"/>
      <c r="EB182" s="96"/>
      <c r="EC182" s="96"/>
      <c r="ED182" s="96"/>
      <c r="EE182" s="96"/>
      <c r="EF182" s="96"/>
      <c r="EG182" s="96"/>
      <c r="FB182" s="96"/>
      <c r="FC182" s="96"/>
      <c r="FD182" s="96"/>
      <c r="FE182" s="96"/>
      <c r="FF182" s="96"/>
      <c r="FG182" s="96"/>
      <c r="FH182" s="96"/>
      <c r="FI182" s="96"/>
      <c r="FJ182" s="96"/>
      <c r="FK182" s="96"/>
      <c r="FL182" s="96"/>
      <c r="FM182" s="96"/>
      <c r="FN182" s="96"/>
      <c r="FO182" s="96"/>
      <c r="FP182" s="96"/>
      <c r="FQ182" s="96"/>
      <c r="FR182" s="96"/>
      <c r="GM182" s="96"/>
      <c r="GN182" s="96"/>
      <c r="GO182" s="96"/>
      <c r="GP182" s="96"/>
      <c r="GQ182" s="96"/>
      <c r="GR182" s="96"/>
      <c r="GS182" s="96"/>
      <c r="GT182" s="96"/>
      <c r="GU182" s="96"/>
      <c r="GV182" s="96"/>
      <c r="GW182" s="96"/>
      <c r="GX182" s="96"/>
      <c r="GY182" s="96"/>
      <c r="GZ182" s="96"/>
      <c r="HA182" s="96"/>
      <c r="HB182" s="96"/>
    </row>
    <row r="183" spans="2:230" x14ac:dyDescent="0.2">
      <c r="B183" s="95"/>
      <c r="C183" s="95"/>
      <c r="D183" s="95"/>
      <c r="E183" s="95"/>
      <c r="F183" s="95"/>
      <c r="G183" s="95"/>
      <c r="H183" s="95"/>
      <c r="I183" s="95"/>
      <c r="J183" s="95"/>
      <c r="K183" s="95"/>
      <c r="L183" s="95"/>
      <c r="M183" s="95"/>
      <c r="N183" s="96"/>
      <c r="O183" s="96"/>
      <c r="P183" s="96"/>
      <c r="Q183" s="96"/>
      <c r="R183" s="96"/>
      <c r="S183" s="96"/>
      <c r="T183" s="96"/>
      <c r="U183" s="96"/>
      <c r="V183" s="96"/>
      <c r="W183" s="96"/>
      <c r="X183" s="96"/>
      <c r="Y183" s="96"/>
      <c r="Z183" s="96"/>
      <c r="AA183" s="96"/>
      <c r="AB183" s="96"/>
      <c r="AC183" s="96"/>
      <c r="AD183" s="96"/>
      <c r="AE183" s="96"/>
      <c r="AF183" s="96"/>
      <c r="AG183" s="96"/>
      <c r="AH183" s="96"/>
      <c r="AI183" s="96"/>
      <c r="AJ183" s="96"/>
      <c r="AK183" s="96"/>
      <c r="AL183" s="96"/>
      <c r="AM183" s="96"/>
      <c r="AN183" s="96"/>
      <c r="AO183" s="96"/>
      <c r="AP183" s="96"/>
      <c r="AQ183" s="96"/>
      <c r="AR183" s="96"/>
      <c r="AS183" s="96"/>
      <c r="AT183" s="96"/>
      <c r="AU183" s="96"/>
      <c r="AV183" s="96"/>
      <c r="AW183" s="96"/>
      <c r="AX183" s="96"/>
      <c r="AY183" s="96"/>
      <c r="AZ183" s="96"/>
      <c r="BA183" s="96"/>
      <c r="BB183" s="96"/>
      <c r="BC183" s="96"/>
      <c r="BD183" s="96"/>
      <c r="BE183" s="96"/>
      <c r="BF183" s="96"/>
      <c r="BG183" s="96"/>
      <c r="BH183" s="96"/>
      <c r="BI183" s="96"/>
      <c r="BJ183" s="96"/>
      <c r="BK183" s="96"/>
      <c r="CF183" s="96"/>
      <c r="CG183" s="96"/>
      <c r="CH183" s="96"/>
      <c r="CI183" s="96"/>
      <c r="CJ183" s="96"/>
      <c r="CK183" s="96"/>
      <c r="CL183" s="96"/>
      <c r="CM183" s="96"/>
      <c r="CN183" s="96"/>
      <c r="CO183" s="96"/>
      <c r="CP183" s="96"/>
      <c r="CQ183" s="96"/>
      <c r="CR183" s="96"/>
      <c r="CS183" s="96"/>
      <c r="CT183" s="96"/>
      <c r="CU183" s="96"/>
      <c r="CV183" s="96"/>
      <c r="DQ183" s="96"/>
      <c r="DR183" s="96"/>
      <c r="DS183" s="96"/>
      <c r="DT183" s="96"/>
      <c r="DU183" s="96"/>
      <c r="DV183" s="96"/>
      <c r="DW183" s="96"/>
      <c r="DX183" s="96"/>
      <c r="DY183" s="96"/>
      <c r="DZ183" s="96"/>
      <c r="EA183" s="96"/>
      <c r="EB183" s="96"/>
      <c r="EC183" s="96"/>
      <c r="ED183" s="96"/>
      <c r="EE183" s="96"/>
      <c r="EF183" s="96"/>
      <c r="EG183" s="96"/>
      <c r="FB183" s="96"/>
      <c r="FC183" s="96"/>
      <c r="FD183" s="96"/>
      <c r="FE183" s="96"/>
      <c r="FF183" s="96"/>
      <c r="FG183" s="96"/>
      <c r="FH183" s="96"/>
      <c r="FI183" s="96"/>
      <c r="FJ183" s="96"/>
      <c r="FK183" s="96"/>
      <c r="FL183" s="96"/>
      <c r="FM183" s="96"/>
      <c r="FN183" s="96"/>
      <c r="FO183" s="96"/>
      <c r="FP183" s="96"/>
      <c r="FQ183" s="96"/>
      <c r="FR183" s="96"/>
      <c r="GM183" s="96"/>
      <c r="GN183" s="96"/>
      <c r="GO183" s="96"/>
      <c r="GP183" s="96"/>
      <c r="GQ183" s="96"/>
      <c r="GR183" s="96"/>
      <c r="GS183" s="96"/>
      <c r="GT183" s="96"/>
      <c r="GU183" s="96"/>
      <c r="GV183" s="96"/>
      <c r="GW183" s="96"/>
      <c r="GX183" s="96"/>
      <c r="GY183" s="96"/>
      <c r="GZ183" s="96"/>
      <c r="HA183" s="96"/>
      <c r="HB183" s="96"/>
    </row>
    <row r="184" spans="2:230" x14ac:dyDescent="0.2">
      <c r="B184" s="95"/>
      <c r="C184" s="95"/>
      <c r="D184" s="95"/>
      <c r="E184" s="95"/>
      <c r="F184" s="95"/>
      <c r="G184" s="95"/>
      <c r="H184" s="95"/>
      <c r="I184" s="95"/>
      <c r="J184" s="95"/>
      <c r="K184" s="95"/>
      <c r="L184" s="95"/>
      <c r="M184" s="95"/>
      <c r="N184" s="96"/>
      <c r="O184" s="96"/>
      <c r="P184" s="96"/>
      <c r="Q184" s="96"/>
      <c r="R184" s="96"/>
      <c r="S184" s="96"/>
      <c r="T184" s="96"/>
      <c r="U184" s="96"/>
      <c r="V184" s="96"/>
      <c r="W184" s="96"/>
      <c r="X184" s="96"/>
      <c r="Y184" s="96"/>
      <c r="Z184" s="96"/>
      <c r="AA184" s="96"/>
      <c r="AB184" s="96"/>
      <c r="AC184" s="96"/>
      <c r="AD184" s="96"/>
      <c r="AE184" s="96"/>
      <c r="AF184" s="96"/>
      <c r="AG184" s="96"/>
      <c r="AH184" s="96"/>
      <c r="AI184" s="96"/>
      <c r="AJ184" s="96"/>
      <c r="AK184" s="96"/>
      <c r="AL184" s="96"/>
      <c r="AM184" s="96"/>
      <c r="AN184" s="96"/>
      <c r="AO184" s="96"/>
      <c r="AP184" s="96"/>
      <c r="AQ184" s="96"/>
      <c r="AR184" s="96"/>
      <c r="AS184" s="96"/>
      <c r="AT184" s="96"/>
      <c r="AU184" s="96"/>
      <c r="AV184" s="96"/>
      <c r="AW184" s="96"/>
      <c r="AX184" s="96"/>
      <c r="AY184" s="96"/>
      <c r="AZ184" s="96"/>
      <c r="BA184" s="96"/>
      <c r="BB184" s="96"/>
      <c r="BC184" s="96"/>
      <c r="BD184" s="96"/>
      <c r="BE184" s="96"/>
      <c r="BF184" s="96"/>
      <c r="BG184" s="96"/>
      <c r="BH184" s="96"/>
      <c r="BI184" s="96"/>
      <c r="BJ184" s="96"/>
      <c r="BK184" s="96"/>
      <c r="CF184" s="96"/>
      <c r="CG184" s="96"/>
      <c r="CH184" s="96"/>
      <c r="CI184" s="96"/>
      <c r="CJ184" s="96"/>
      <c r="CK184" s="96"/>
      <c r="CL184" s="96"/>
      <c r="CM184" s="96"/>
      <c r="CN184" s="96"/>
      <c r="CO184" s="96"/>
      <c r="CP184" s="96"/>
      <c r="CQ184" s="96"/>
      <c r="CR184" s="96"/>
      <c r="CS184" s="96"/>
      <c r="CT184" s="96"/>
      <c r="CU184" s="96"/>
      <c r="CV184" s="96"/>
      <c r="DQ184" s="96"/>
      <c r="DR184" s="96"/>
      <c r="DS184" s="96"/>
      <c r="DT184" s="96"/>
      <c r="DU184" s="96"/>
      <c r="DV184" s="96"/>
      <c r="DW184" s="96"/>
      <c r="DX184" s="96"/>
      <c r="DY184" s="96"/>
      <c r="DZ184" s="96"/>
      <c r="EA184" s="96"/>
      <c r="EB184" s="96"/>
      <c r="EC184" s="96"/>
      <c r="ED184" s="96"/>
      <c r="EE184" s="96"/>
      <c r="EF184" s="96"/>
      <c r="EG184" s="96"/>
      <c r="FB184" s="96"/>
      <c r="FC184" s="96"/>
      <c r="FD184" s="96"/>
      <c r="FE184" s="96"/>
      <c r="FF184" s="96"/>
      <c r="FG184" s="96"/>
      <c r="FH184" s="96"/>
      <c r="FI184" s="96"/>
      <c r="FJ184" s="96"/>
      <c r="FK184" s="96"/>
      <c r="FL184" s="96"/>
      <c r="FM184" s="96"/>
      <c r="FN184" s="96"/>
      <c r="FO184" s="96"/>
      <c r="FP184" s="96"/>
      <c r="FQ184" s="96"/>
      <c r="FR184" s="96"/>
      <c r="GM184" s="96"/>
      <c r="GN184" s="96"/>
      <c r="GO184" s="96"/>
      <c r="GP184" s="96"/>
      <c r="GQ184" s="96"/>
      <c r="GR184" s="96"/>
      <c r="GS184" s="96"/>
      <c r="GT184" s="96"/>
      <c r="GU184" s="96"/>
      <c r="GV184" s="96"/>
      <c r="GW184" s="96"/>
      <c r="GX184" s="96"/>
      <c r="GY184" s="96"/>
      <c r="GZ184" s="96"/>
      <c r="HA184" s="96"/>
      <c r="HB184" s="96"/>
    </row>
    <row r="185" spans="2:230" x14ac:dyDescent="0.2">
      <c r="B185" s="95"/>
      <c r="C185" s="95"/>
      <c r="D185" s="95"/>
      <c r="E185" s="95"/>
      <c r="F185" s="95"/>
      <c r="G185" s="95"/>
      <c r="H185" s="95"/>
      <c r="I185" s="95"/>
      <c r="J185" s="95"/>
      <c r="K185" s="95"/>
      <c r="L185" s="95"/>
      <c r="M185" s="95"/>
      <c r="N185" s="96"/>
      <c r="O185" s="96"/>
      <c r="P185" s="96"/>
      <c r="Q185" s="96"/>
      <c r="R185" s="96"/>
      <c r="S185" s="96"/>
      <c r="T185" s="96"/>
      <c r="U185" s="96"/>
      <c r="V185" s="96"/>
      <c r="W185" s="96"/>
      <c r="X185" s="96"/>
      <c r="Y185" s="96"/>
      <c r="Z185" s="96"/>
      <c r="AA185" s="96"/>
      <c r="AB185" s="96"/>
      <c r="AC185" s="96"/>
      <c r="AD185" s="96"/>
      <c r="AE185" s="96"/>
      <c r="AF185" s="96"/>
      <c r="AG185" s="96"/>
      <c r="AH185" s="96"/>
      <c r="AI185" s="96"/>
      <c r="AJ185" s="96"/>
      <c r="AK185" s="96"/>
      <c r="AL185" s="96"/>
      <c r="AM185" s="96"/>
      <c r="AN185" s="96"/>
      <c r="AO185" s="96"/>
      <c r="AP185" s="96"/>
      <c r="AQ185" s="96"/>
      <c r="AR185" s="96"/>
      <c r="AS185" s="96"/>
      <c r="AT185" s="96"/>
      <c r="AU185" s="96"/>
      <c r="AV185" s="96"/>
      <c r="AW185" s="96"/>
      <c r="AX185" s="96"/>
      <c r="AY185" s="96"/>
      <c r="AZ185" s="96"/>
      <c r="BA185" s="96"/>
      <c r="BB185" s="96"/>
      <c r="BC185" s="96"/>
      <c r="BD185" s="96"/>
      <c r="BE185" s="96"/>
      <c r="BF185" s="96"/>
      <c r="BG185" s="96"/>
      <c r="BH185" s="96"/>
      <c r="BI185" s="96"/>
      <c r="BJ185" s="96"/>
      <c r="BK185" s="96"/>
      <c r="CF185" s="96"/>
      <c r="CG185" s="96"/>
      <c r="CH185" s="96"/>
      <c r="CI185" s="96"/>
      <c r="CJ185" s="96"/>
      <c r="CK185" s="96"/>
      <c r="CL185" s="96"/>
      <c r="CM185" s="96"/>
      <c r="CN185" s="96"/>
      <c r="CO185" s="96"/>
      <c r="CP185" s="96"/>
      <c r="CQ185" s="96"/>
      <c r="CR185" s="96"/>
      <c r="CS185" s="96"/>
      <c r="CT185" s="96"/>
      <c r="CU185" s="96"/>
      <c r="CV185" s="96"/>
      <c r="DQ185" s="96"/>
      <c r="DR185" s="96"/>
      <c r="DS185" s="96"/>
      <c r="DT185" s="96"/>
      <c r="DU185" s="96"/>
      <c r="DV185" s="96"/>
      <c r="DW185" s="96"/>
      <c r="DX185" s="96"/>
      <c r="DY185" s="96"/>
      <c r="DZ185" s="96"/>
      <c r="EA185" s="96"/>
      <c r="EB185" s="96"/>
      <c r="EC185" s="96"/>
      <c r="ED185" s="96"/>
      <c r="EE185" s="96"/>
      <c r="EF185" s="96"/>
      <c r="EG185" s="96"/>
      <c r="FB185" s="96"/>
      <c r="FC185" s="96"/>
      <c r="FD185" s="96"/>
      <c r="FE185" s="96"/>
      <c r="FF185" s="96"/>
      <c r="FG185" s="96"/>
      <c r="FH185" s="96"/>
      <c r="FI185" s="96"/>
      <c r="FJ185" s="96"/>
      <c r="FK185" s="96"/>
      <c r="FL185" s="96"/>
      <c r="FM185" s="96"/>
      <c r="FN185" s="96"/>
      <c r="FO185" s="96"/>
      <c r="FP185" s="96"/>
      <c r="FQ185" s="96"/>
      <c r="FR185" s="96"/>
      <c r="GM185" s="96"/>
      <c r="GN185" s="96"/>
      <c r="GO185" s="96"/>
      <c r="GP185" s="96"/>
      <c r="GQ185" s="96"/>
      <c r="GR185" s="96"/>
      <c r="GS185" s="96"/>
      <c r="GT185" s="96"/>
      <c r="GU185" s="96"/>
      <c r="GV185" s="96"/>
      <c r="GW185" s="96"/>
      <c r="GX185" s="96"/>
      <c r="GY185" s="96"/>
      <c r="GZ185" s="96"/>
      <c r="HA185" s="96"/>
      <c r="HB185" s="96"/>
    </row>
    <row r="186" spans="2:230" x14ac:dyDescent="0.2">
      <c r="B186" s="95"/>
      <c r="C186" s="95"/>
      <c r="D186" s="95"/>
      <c r="E186" s="95"/>
      <c r="F186" s="95"/>
      <c r="G186" s="95"/>
      <c r="H186" s="95"/>
      <c r="I186" s="95"/>
      <c r="J186" s="95"/>
      <c r="K186" s="95"/>
      <c r="L186" s="95"/>
      <c r="M186" s="95"/>
      <c r="N186" s="96"/>
      <c r="O186" s="96"/>
      <c r="P186" s="96"/>
      <c r="Q186" s="96"/>
      <c r="R186" s="96"/>
      <c r="S186" s="96"/>
      <c r="T186" s="96"/>
      <c r="U186" s="96"/>
      <c r="V186" s="96"/>
      <c r="W186" s="96"/>
      <c r="X186" s="96"/>
      <c r="Y186" s="96"/>
      <c r="Z186" s="96"/>
      <c r="AA186" s="96"/>
      <c r="AB186" s="96"/>
      <c r="AC186" s="96"/>
      <c r="AD186" s="96"/>
      <c r="AE186" s="96"/>
      <c r="AF186" s="96"/>
      <c r="AG186" s="96"/>
      <c r="AH186" s="96"/>
      <c r="AI186" s="96"/>
      <c r="AJ186" s="96"/>
      <c r="AK186" s="96"/>
      <c r="AL186" s="96"/>
      <c r="AM186" s="96"/>
      <c r="AN186" s="96"/>
      <c r="AO186" s="96"/>
      <c r="AP186" s="96"/>
      <c r="AQ186" s="96"/>
      <c r="AR186" s="96"/>
      <c r="AS186" s="96"/>
      <c r="AT186" s="96"/>
      <c r="AU186" s="96"/>
      <c r="AV186" s="96"/>
      <c r="AW186" s="96"/>
      <c r="AX186" s="96"/>
      <c r="AY186" s="96"/>
      <c r="AZ186" s="96"/>
      <c r="BA186" s="96"/>
      <c r="BB186" s="96"/>
      <c r="BC186" s="96"/>
      <c r="BD186" s="96"/>
      <c r="BE186" s="96"/>
      <c r="BF186" s="96"/>
      <c r="BG186" s="96"/>
      <c r="BH186" s="96"/>
      <c r="BI186" s="96"/>
      <c r="BJ186" s="96"/>
      <c r="BK186" s="96"/>
      <c r="CF186" s="96"/>
      <c r="CG186" s="96"/>
      <c r="CH186" s="96"/>
      <c r="CI186" s="96"/>
      <c r="CJ186" s="96"/>
      <c r="CK186" s="96"/>
      <c r="CL186" s="96"/>
      <c r="CM186" s="96"/>
      <c r="CN186" s="96"/>
      <c r="CO186" s="96"/>
      <c r="CP186" s="96"/>
      <c r="CQ186" s="96"/>
      <c r="CR186" s="96"/>
      <c r="CS186" s="96"/>
      <c r="CT186" s="96"/>
      <c r="CU186" s="96"/>
      <c r="CV186" s="96"/>
      <c r="DQ186" s="96"/>
      <c r="DR186" s="96"/>
      <c r="DS186" s="96"/>
      <c r="DT186" s="96"/>
      <c r="DU186" s="96"/>
      <c r="DV186" s="96"/>
      <c r="DW186" s="96"/>
      <c r="DX186" s="96"/>
      <c r="DY186" s="96"/>
      <c r="DZ186" s="96"/>
      <c r="EA186" s="96"/>
      <c r="EB186" s="96"/>
      <c r="EC186" s="96"/>
      <c r="ED186" s="96"/>
      <c r="EE186" s="96"/>
      <c r="EF186" s="96"/>
      <c r="EG186" s="96"/>
      <c r="FB186" s="96"/>
      <c r="FC186" s="96"/>
      <c r="FD186" s="96"/>
      <c r="FE186" s="96"/>
      <c r="FF186" s="96"/>
      <c r="FG186" s="96"/>
      <c r="FH186" s="96"/>
      <c r="FI186" s="96"/>
      <c r="FJ186" s="96"/>
      <c r="FK186" s="96"/>
      <c r="FL186" s="96"/>
      <c r="FM186" s="96"/>
      <c r="FN186" s="96"/>
      <c r="FO186" s="96"/>
      <c r="FP186" s="96"/>
      <c r="FQ186" s="96"/>
      <c r="FR186" s="96"/>
      <c r="GM186" s="96"/>
      <c r="GN186" s="96"/>
      <c r="GO186" s="96"/>
      <c r="GP186" s="96"/>
      <c r="GQ186" s="96"/>
      <c r="GR186" s="96"/>
      <c r="GS186" s="96"/>
      <c r="GT186" s="96"/>
      <c r="GU186" s="96"/>
      <c r="GV186" s="96"/>
      <c r="GW186" s="96"/>
      <c r="GX186" s="96"/>
      <c r="GY186" s="96"/>
      <c r="GZ186" s="96"/>
      <c r="HA186" s="96"/>
      <c r="HB186" s="96"/>
    </row>
    <row r="187" spans="2:230" x14ac:dyDescent="0.2">
      <c r="B187" s="95"/>
      <c r="C187" s="95"/>
      <c r="D187" s="95"/>
      <c r="E187" s="95"/>
      <c r="F187" s="95"/>
      <c r="G187" s="95"/>
      <c r="H187" s="95"/>
      <c r="I187" s="95"/>
      <c r="J187" s="95"/>
      <c r="K187" s="95"/>
      <c r="L187" s="95"/>
      <c r="M187" s="95"/>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96"/>
      <c r="AV187" s="96"/>
      <c r="AW187" s="96"/>
      <c r="AX187" s="96"/>
      <c r="AY187" s="96"/>
      <c r="AZ187" s="96"/>
      <c r="BA187" s="96"/>
      <c r="BB187" s="96"/>
      <c r="BC187" s="96"/>
      <c r="BD187" s="96"/>
      <c r="BE187" s="96"/>
      <c r="BF187" s="96"/>
      <c r="BG187" s="96"/>
      <c r="BH187" s="96"/>
      <c r="BI187" s="96"/>
      <c r="BJ187" s="96"/>
      <c r="BK187" s="96"/>
      <c r="CF187" s="96"/>
      <c r="CG187" s="96"/>
      <c r="CH187" s="96"/>
      <c r="CI187" s="96"/>
      <c r="CJ187" s="96"/>
      <c r="CK187" s="96"/>
      <c r="CL187" s="96"/>
      <c r="CM187" s="96"/>
      <c r="CN187" s="96"/>
      <c r="CO187" s="96"/>
      <c r="CP187" s="96"/>
      <c r="CQ187" s="96"/>
      <c r="CR187" s="96"/>
      <c r="CS187" s="96"/>
      <c r="CT187" s="96"/>
      <c r="CU187" s="96"/>
      <c r="CV187" s="96"/>
      <c r="DQ187" s="96"/>
      <c r="DR187" s="96"/>
      <c r="DS187" s="96"/>
      <c r="DT187" s="96"/>
      <c r="DU187" s="96"/>
      <c r="DV187" s="96"/>
      <c r="DW187" s="96"/>
      <c r="DX187" s="96"/>
      <c r="DY187" s="96"/>
      <c r="DZ187" s="96"/>
      <c r="EA187" s="96"/>
      <c r="EB187" s="96"/>
      <c r="EC187" s="96"/>
      <c r="ED187" s="96"/>
      <c r="EE187" s="96"/>
      <c r="EF187" s="96"/>
      <c r="EG187" s="96"/>
      <c r="FB187" s="96"/>
      <c r="FC187" s="96"/>
      <c r="FD187" s="96"/>
      <c r="FE187" s="96"/>
      <c r="FF187" s="96"/>
      <c r="FG187" s="96"/>
      <c r="FH187" s="96"/>
      <c r="FI187" s="96"/>
      <c r="FJ187" s="96"/>
      <c r="FK187" s="96"/>
      <c r="FL187" s="96"/>
      <c r="FM187" s="96"/>
      <c r="FN187" s="96"/>
      <c r="FO187" s="96"/>
      <c r="FP187" s="96"/>
      <c r="FQ187" s="96"/>
      <c r="FR187" s="96"/>
      <c r="GM187" s="96"/>
      <c r="GN187" s="96"/>
      <c r="GO187" s="96"/>
      <c r="GP187" s="96"/>
      <c r="GQ187" s="96"/>
      <c r="GR187" s="96"/>
      <c r="GS187" s="96"/>
      <c r="GT187" s="96"/>
      <c r="GU187" s="96"/>
      <c r="GV187" s="96"/>
      <c r="GW187" s="96"/>
      <c r="GX187" s="96"/>
      <c r="GY187" s="96"/>
      <c r="GZ187" s="96"/>
      <c r="HA187" s="96"/>
      <c r="HB187" s="96"/>
    </row>
    <row r="188" spans="2:230" x14ac:dyDescent="0.2">
      <c r="B188" s="95"/>
      <c r="C188" s="95"/>
      <c r="D188" s="95"/>
      <c r="E188" s="95"/>
      <c r="F188" s="95"/>
      <c r="G188" s="95"/>
      <c r="H188" s="95"/>
      <c r="I188" s="95"/>
      <c r="J188" s="95"/>
      <c r="K188" s="95"/>
      <c r="L188" s="95"/>
      <c r="M188" s="95"/>
      <c r="N188" s="96"/>
      <c r="O188" s="96"/>
      <c r="P188" s="96"/>
      <c r="Q188" s="96"/>
      <c r="R188" s="96"/>
      <c r="S188" s="96"/>
      <c r="T188" s="96"/>
      <c r="U188" s="96"/>
      <c r="V188" s="96"/>
      <c r="W188" s="96"/>
      <c r="X188" s="96"/>
      <c r="Y188" s="96"/>
      <c r="Z188" s="96"/>
      <c r="AA188" s="96"/>
      <c r="AB188" s="96"/>
      <c r="AC188" s="96"/>
      <c r="AD188" s="96"/>
      <c r="AE188" s="96"/>
      <c r="AF188" s="96"/>
      <c r="AG188" s="96"/>
      <c r="AH188" s="96"/>
      <c r="AI188" s="96"/>
      <c r="AJ188" s="96"/>
      <c r="AK188" s="96"/>
      <c r="AL188" s="96"/>
      <c r="AM188" s="96"/>
      <c r="AN188" s="96"/>
      <c r="AO188" s="96"/>
      <c r="AP188" s="96"/>
      <c r="AQ188" s="96"/>
      <c r="AR188" s="96"/>
      <c r="AS188" s="96"/>
      <c r="AT188" s="96"/>
      <c r="AU188" s="96"/>
      <c r="AV188" s="96"/>
      <c r="AW188" s="96"/>
      <c r="AX188" s="96"/>
      <c r="AY188" s="96"/>
      <c r="AZ188" s="96"/>
      <c r="BA188" s="96"/>
      <c r="BB188" s="96"/>
      <c r="BC188" s="96"/>
      <c r="BD188" s="96"/>
      <c r="BE188" s="96"/>
      <c r="BF188" s="96"/>
      <c r="BG188" s="96"/>
      <c r="BH188" s="96"/>
      <c r="BI188" s="96"/>
      <c r="BJ188" s="96"/>
      <c r="BK188" s="96"/>
      <c r="CF188" s="96"/>
      <c r="CG188" s="96"/>
      <c r="CH188" s="96"/>
      <c r="CI188" s="96"/>
      <c r="CJ188" s="96"/>
      <c r="CK188" s="96"/>
      <c r="CL188" s="96"/>
      <c r="CM188" s="96"/>
      <c r="CN188" s="96"/>
      <c r="CO188" s="96"/>
      <c r="CP188" s="96"/>
      <c r="CQ188" s="96"/>
      <c r="CR188" s="96"/>
      <c r="CS188" s="96"/>
      <c r="CT188" s="96"/>
      <c r="CU188" s="96"/>
      <c r="CV188" s="96"/>
      <c r="DQ188" s="96"/>
      <c r="DR188" s="96"/>
      <c r="DS188" s="96"/>
      <c r="DT188" s="96"/>
      <c r="DU188" s="96"/>
      <c r="DV188" s="96"/>
      <c r="DW188" s="96"/>
      <c r="DX188" s="96"/>
      <c r="DY188" s="96"/>
      <c r="DZ188" s="96"/>
      <c r="EA188" s="96"/>
      <c r="EB188" s="96"/>
      <c r="EC188" s="96"/>
      <c r="ED188" s="96"/>
      <c r="EE188" s="96"/>
      <c r="EF188" s="96"/>
      <c r="EG188" s="96"/>
      <c r="FB188" s="96"/>
      <c r="FC188" s="96"/>
      <c r="FD188" s="96"/>
      <c r="FE188" s="96"/>
      <c r="FF188" s="96"/>
      <c r="FG188" s="96"/>
      <c r="FH188" s="96"/>
      <c r="FI188" s="96"/>
      <c r="FJ188" s="96"/>
      <c r="FK188" s="96"/>
      <c r="FL188" s="96"/>
      <c r="FM188" s="96"/>
      <c r="FN188" s="96"/>
      <c r="FO188" s="96"/>
      <c r="FP188" s="96"/>
      <c r="FQ188" s="96"/>
      <c r="FR188" s="96"/>
      <c r="GM188" s="96"/>
      <c r="GN188" s="96"/>
      <c r="GO188" s="96"/>
      <c r="GP188" s="96"/>
      <c r="GQ188" s="96"/>
      <c r="GR188" s="96"/>
      <c r="GS188" s="96"/>
      <c r="GT188" s="96"/>
      <c r="GU188" s="96"/>
      <c r="GV188" s="96"/>
      <c r="GW188" s="96"/>
      <c r="GX188" s="96"/>
      <c r="GY188" s="96"/>
      <c r="GZ188" s="96"/>
      <c r="HA188" s="96"/>
      <c r="HB188" s="96"/>
    </row>
    <row r="189" spans="2:230" x14ac:dyDescent="0.2">
      <c r="B189" s="95"/>
      <c r="C189" s="95"/>
      <c r="D189" s="95"/>
      <c r="E189" s="95"/>
      <c r="F189" s="95"/>
      <c r="G189" s="95"/>
      <c r="H189" s="95"/>
      <c r="I189" s="95"/>
      <c r="J189" s="95"/>
      <c r="K189" s="95"/>
      <c r="L189" s="95"/>
      <c r="M189" s="95"/>
      <c r="N189" s="96"/>
      <c r="O189" s="96"/>
      <c r="P189" s="96"/>
      <c r="Q189" s="96"/>
      <c r="R189" s="96"/>
      <c r="S189" s="96"/>
      <c r="T189" s="96"/>
      <c r="U189" s="96"/>
      <c r="V189" s="96"/>
      <c r="W189" s="96"/>
      <c r="X189" s="96"/>
      <c r="Y189" s="96"/>
      <c r="Z189" s="96"/>
      <c r="AA189" s="96"/>
      <c r="AB189" s="96"/>
      <c r="AC189" s="96"/>
      <c r="AD189" s="96"/>
      <c r="AE189" s="96"/>
      <c r="AF189" s="96"/>
      <c r="AG189" s="96"/>
      <c r="AH189" s="96"/>
      <c r="AI189" s="96"/>
      <c r="AJ189" s="96"/>
      <c r="AK189" s="96"/>
      <c r="AL189" s="96"/>
      <c r="AM189" s="96"/>
      <c r="AN189" s="96"/>
      <c r="AO189" s="96"/>
      <c r="AP189" s="96"/>
      <c r="AQ189" s="96"/>
      <c r="AR189" s="96"/>
      <c r="AS189" s="96"/>
      <c r="AT189" s="96"/>
      <c r="AU189" s="96"/>
      <c r="AV189" s="96"/>
      <c r="AW189" s="96"/>
      <c r="AX189" s="96"/>
      <c r="AY189" s="96"/>
      <c r="AZ189" s="96"/>
      <c r="BA189" s="96"/>
      <c r="BB189" s="96"/>
      <c r="BC189" s="96"/>
      <c r="BD189" s="96"/>
      <c r="BE189" s="96"/>
      <c r="BF189" s="96"/>
      <c r="BG189" s="96"/>
      <c r="BH189" s="96"/>
      <c r="BI189" s="96"/>
      <c r="BJ189" s="96"/>
      <c r="BK189" s="96"/>
      <c r="CF189" s="96"/>
      <c r="CG189" s="96"/>
      <c r="CH189" s="96"/>
      <c r="CI189" s="96"/>
      <c r="CJ189" s="96"/>
      <c r="CK189" s="96"/>
      <c r="CL189" s="96"/>
      <c r="CM189" s="96"/>
      <c r="CN189" s="96"/>
      <c r="CO189" s="96"/>
      <c r="CP189" s="96"/>
      <c r="CQ189" s="96"/>
      <c r="CR189" s="96"/>
      <c r="CS189" s="96"/>
      <c r="CT189" s="96"/>
      <c r="CU189" s="96"/>
      <c r="CV189" s="96"/>
      <c r="DQ189" s="96"/>
      <c r="DR189" s="96"/>
      <c r="DS189" s="96"/>
      <c r="DT189" s="96"/>
      <c r="DU189" s="96"/>
      <c r="DV189" s="96"/>
      <c r="DW189" s="96"/>
      <c r="DX189" s="96"/>
      <c r="DY189" s="96"/>
      <c r="DZ189" s="96"/>
      <c r="EA189" s="96"/>
      <c r="EB189" s="96"/>
      <c r="EC189" s="96"/>
      <c r="ED189" s="96"/>
      <c r="EE189" s="96"/>
      <c r="EF189" s="96"/>
      <c r="EG189" s="96"/>
      <c r="FB189" s="96"/>
      <c r="FC189" s="96"/>
      <c r="FD189" s="96"/>
      <c r="FE189" s="96"/>
      <c r="FF189" s="96"/>
      <c r="FG189" s="96"/>
      <c r="FH189" s="96"/>
      <c r="FI189" s="96"/>
      <c r="FJ189" s="96"/>
      <c r="FK189" s="96"/>
      <c r="FL189" s="96"/>
      <c r="FM189" s="96"/>
      <c r="FN189" s="96"/>
      <c r="FO189" s="96"/>
      <c r="FP189" s="96"/>
      <c r="FQ189" s="96"/>
      <c r="FR189" s="96"/>
      <c r="GM189" s="96"/>
      <c r="GN189" s="96"/>
      <c r="GO189" s="96"/>
      <c r="GP189" s="96"/>
      <c r="GQ189" s="96"/>
      <c r="GR189" s="96"/>
      <c r="GS189" s="96"/>
      <c r="GT189" s="96"/>
      <c r="GU189" s="96"/>
      <c r="GV189" s="96"/>
      <c r="GW189" s="96"/>
      <c r="GX189" s="96"/>
      <c r="GY189" s="96"/>
      <c r="GZ189" s="96"/>
      <c r="HA189" s="96"/>
      <c r="HB189" s="96"/>
    </row>
    <row r="190" spans="2:230" x14ac:dyDescent="0.2">
      <c r="B190" s="95"/>
      <c r="C190" s="95"/>
      <c r="D190" s="95"/>
      <c r="E190" s="95"/>
      <c r="F190" s="95"/>
      <c r="G190" s="95"/>
      <c r="H190" s="95"/>
      <c r="I190" s="95"/>
      <c r="J190" s="95"/>
      <c r="K190" s="95"/>
      <c r="L190" s="95"/>
      <c r="M190" s="95"/>
      <c r="N190" s="96"/>
      <c r="O190" s="96"/>
      <c r="P190" s="96"/>
      <c r="Q190" s="96"/>
      <c r="R190" s="96"/>
      <c r="S190" s="96"/>
      <c r="T190" s="96"/>
      <c r="U190" s="96"/>
      <c r="V190" s="96"/>
      <c r="W190" s="96"/>
      <c r="X190" s="96"/>
      <c r="Y190" s="96"/>
      <c r="Z190" s="96"/>
      <c r="AA190" s="96"/>
      <c r="AB190" s="96"/>
      <c r="AC190" s="96"/>
      <c r="AD190" s="96"/>
      <c r="AE190" s="96"/>
      <c r="AF190" s="96"/>
      <c r="AG190" s="96"/>
      <c r="AH190" s="96"/>
      <c r="AI190" s="96"/>
      <c r="AJ190" s="96"/>
      <c r="AK190" s="96"/>
      <c r="AL190" s="96"/>
      <c r="AM190" s="96"/>
      <c r="AN190" s="96"/>
      <c r="AO190" s="96"/>
      <c r="AP190" s="96"/>
      <c r="AQ190" s="96"/>
      <c r="AR190" s="96"/>
      <c r="AS190" s="96"/>
      <c r="AT190" s="96"/>
      <c r="AU190" s="96"/>
      <c r="AV190" s="96"/>
      <c r="AW190" s="96"/>
      <c r="AX190" s="96"/>
      <c r="AY190" s="96"/>
      <c r="AZ190" s="96"/>
      <c r="BA190" s="96"/>
      <c r="BB190" s="96"/>
      <c r="BC190" s="96"/>
      <c r="BD190" s="96"/>
      <c r="BE190" s="96"/>
      <c r="BF190" s="96"/>
      <c r="BG190" s="96"/>
      <c r="BH190" s="96"/>
      <c r="BI190" s="96"/>
      <c r="BJ190" s="96"/>
      <c r="BK190" s="96"/>
      <c r="CF190" s="96"/>
      <c r="CG190" s="96"/>
      <c r="CH190" s="96"/>
      <c r="CI190" s="96"/>
      <c r="CJ190" s="96"/>
      <c r="CK190" s="96"/>
      <c r="CL190" s="96"/>
      <c r="CM190" s="96"/>
      <c r="CN190" s="96"/>
      <c r="CO190" s="96"/>
      <c r="CP190" s="96"/>
      <c r="CQ190" s="96"/>
      <c r="CR190" s="96"/>
      <c r="CS190" s="96"/>
      <c r="CT190" s="96"/>
      <c r="CU190" s="96"/>
      <c r="CV190" s="96"/>
      <c r="DQ190" s="96"/>
      <c r="DR190" s="96"/>
      <c r="DS190" s="96"/>
      <c r="DT190" s="96"/>
      <c r="DU190" s="96"/>
      <c r="DV190" s="96"/>
      <c r="DW190" s="96"/>
      <c r="DX190" s="96"/>
      <c r="DY190" s="96"/>
      <c r="DZ190" s="96"/>
      <c r="EA190" s="96"/>
      <c r="EB190" s="96"/>
      <c r="EC190" s="96"/>
      <c r="ED190" s="96"/>
      <c r="EE190" s="96"/>
      <c r="EF190" s="96"/>
      <c r="EG190" s="96"/>
      <c r="FB190" s="96"/>
      <c r="FC190" s="96"/>
      <c r="FD190" s="96"/>
      <c r="FE190" s="96"/>
      <c r="FF190" s="96"/>
      <c r="FG190" s="96"/>
      <c r="FH190" s="96"/>
      <c r="FI190" s="96"/>
      <c r="FJ190" s="96"/>
      <c r="FK190" s="96"/>
      <c r="FL190" s="96"/>
      <c r="FM190" s="96"/>
      <c r="FN190" s="96"/>
      <c r="FO190" s="96"/>
      <c r="FP190" s="96"/>
      <c r="FQ190" s="96"/>
      <c r="FR190" s="96"/>
      <c r="GM190" s="96"/>
      <c r="GN190" s="96"/>
      <c r="GO190" s="96"/>
      <c r="GP190" s="96"/>
      <c r="GQ190" s="96"/>
      <c r="GR190" s="96"/>
      <c r="GS190" s="96"/>
      <c r="GT190" s="96"/>
      <c r="GU190" s="96"/>
      <c r="GV190" s="96"/>
      <c r="GW190" s="96"/>
      <c r="GX190" s="96"/>
      <c r="GY190" s="96"/>
      <c r="GZ190" s="96"/>
      <c r="HA190" s="96"/>
      <c r="HB190" s="96"/>
    </row>
    <row r="191" spans="2:230" x14ac:dyDescent="0.2">
      <c r="B191" s="95"/>
      <c r="C191" s="95"/>
      <c r="D191" s="95"/>
      <c r="E191" s="95"/>
      <c r="F191" s="95"/>
      <c r="G191" s="95"/>
      <c r="H191" s="95"/>
      <c r="I191" s="95"/>
      <c r="J191" s="95"/>
      <c r="K191" s="95"/>
      <c r="L191" s="95"/>
      <c r="M191" s="95"/>
      <c r="N191" s="96"/>
      <c r="O191" s="96"/>
      <c r="P191" s="96"/>
      <c r="Q191" s="96"/>
      <c r="R191" s="96"/>
      <c r="S191" s="96"/>
      <c r="T191" s="96"/>
      <c r="U191" s="96"/>
      <c r="V191" s="96"/>
      <c r="W191" s="96"/>
      <c r="X191" s="96"/>
      <c r="Y191" s="96"/>
      <c r="Z191" s="96"/>
      <c r="AA191" s="96"/>
      <c r="AB191" s="96"/>
      <c r="AC191" s="96"/>
      <c r="AD191" s="96"/>
      <c r="AE191" s="96"/>
      <c r="AF191" s="96"/>
      <c r="AG191" s="96"/>
      <c r="AH191" s="96"/>
      <c r="AI191" s="96"/>
      <c r="AJ191" s="96"/>
      <c r="AK191" s="96"/>
      <c r="AL191" s="96"/>
      <c r="AM191" s="96"/>
      <c r="AN191" s="96"/>
      <c r="AO191" s="96"/>
      <c r="AP191" s="96"/>
      <c r="AQ191" s="96"/>
      <c r="AR191" s="96"/>
      <c r="AS191" s="96"/>
      <c r="AT191" s="96"/>
      <c r="AU191" s="96"/>
      <c r="AV191" s="96"/>
      <c r="AW191" s="96"/>
      <c r="AX191" s="96"/>
      <c r="AY191" s="96"/>
      <c r="AZ191" s="96"/>
      <c r="BA191" s="96"/>
      <c r="BB191" s="96"/>
      <c r="BC191" s="96"/>
      <c r="BD191" s="96"/>
      <c r="BE191" s="96"/>
      <c r="BF191" s="96"/>
      <c r="BG191" s="96"/>
      <c r="BH191" s="96"/>
      <c r="BI191" s="96"/>
      <c r="BJ191" s="96"/>
      <c r="BK191" s="96"/>
      <c r="CF191" s="96"/>
      <c r="CG191" s="96"/>
      <c r="CH191" s="96"/>
      <c r="CI191" s="96"/>
      <c r="CJ191" s="96"/>
      <c r="CK191" s="96"/>
      <c r="CL191" s="96"/>
      <c r="CM191" s="96"/>
      <c r="CN191" s="96"/>
      <c r="CO191" s="96"/>
      <c r="CP191" s="96"/>
      <c r="CQ191" s="96"/>
      <c r="CR191" s="96"/>
      <c r="CS191" s="96"/>
      <c r="CT191" s="96"/>
      <c r="CU191" s="96"/>
      <c r="CV191" s="96"/>
      <c r="DQ191" s="96"/>
      <c r="DR191" s="96"/>
      <c r="DS191" s="96"/>
      <c r="DT191" s="96"/>
      <c r="DU191" s="96"/>
      <c r="DV191" s="96"/>
      <c r="DW191" s="96"/>
      <c r="DX191" s="96"/>
      <c r="DY191" s="96"/>
      <c r="DZ191" s="96"/>
      <c r="EA191" s="96"/>
      <c r="EB191" s="96"/>
      <c r="EC191" s="96"/>
      <c r="ED191" s="96"/>
      <c r="EE191" s="96"/>
      <c r="EF191" s="96"/>
      <c r="EG191" s="96"/>
      <c r="FB191" s="96"/>
      <c r="FC191" s="96"/>
      <c r="FD191" s="96"/>
      <c r="FE191" s="96"/>
      <c r="FF191" s="96"/>
      <c r="FG191" s="96"/>
      <c r="FH191" s="96"/>
      <c r="FI191" s="96"/>
      <c r="FJ191" s="96"/>
      <c r="FK191" s="96"/>
      <c r="FL191" s="96"/>
      <c r="FM191" s="96"/>
      <c r="FN191" s="96"/>
      <c r="FO191" s="96"/>
      <c r="FP191" s="96"/>
      <c r="FQ191" s="96"/>
      <c r="FR191" s="96"/>
      <c r="GM191" s="96"/>
      <c r="GN191" s="96"/>
      <c r="GO191" s="96"/>
      <c r="GP191" s="96"/>
      <c r="GQ191" s="96"/>
      <c r="GR191" s="96"/>
      <c r="GS191" s="96"/>
      <c r="GT191" s="96"/>
      <c r="GU191" s="96"/>
      <c r="GV191" s="96"/>
      <c r="GW191" s="96"/>
      <c r="GX191" s="96"/>
      <c r="GY191" s="96"/>
      <c r="GZ191" s="96"/>
      <c r="HA191" s="96"/>
      <c r="HB191" s="96"/>
    </row>
    <row r="192" spans="2:230" x14ac:dyDescent="0.2">
      <c r="B192" s="95"/>
      <c r="C192" s="95"/>
      <c r="D192" s="95"/>
      <c r="E192" s="95"/>
      <c r="F192" s="95"/>
      <c r="G192" s="95"/>
      <c r="H192" s="95"/>
      <c r="I192" s="95"/>
      <c r="J192" s="95"/>
      <c r="K192" s="95"/>
      <c r="L192" s="95"/>
      <c r="M192" s="95"/>
      <c r="N192" s="96"/>
      <c r="O192" s="96"/>
      <c r="P192" s="96"/>
      <c r="Q192" s="96"/>
      <c r="R192" s="96"/>
      <c r="S192" s="96"/>
      <c r="T192" s="96"/>
      <c r="U192" s="96"/>
      <c r="V192" s="96"/>
      <c r="W192" s="96"/>
      <c r="X192" s="96"/>
      <c r="Y192" s="96"/>
      <c r="Z192" s="96"/>
      <c r="AA192" s="96"/>
      <c r="AB192" s="96"/>
      <c r="AC192" s="96"/>
      <c r="AD192" s="96"/>
      <c r="AE192" s="96"/>
      <c r="AF192" s="96"/>
      <c r="AG192" s="96"/>
      <c r="AH192" s="96"/>
      <c r="AI192" s="96"/>
      <c r="AJ192" s="96"/>
      <c r="AK192" s="96"/>
      <c r="AL192" s="96"/>
      <c r="AM192" s="96"/>
      <c r="AN192" s="96"/>
      <c r="AO192" s="96"/>
      <c r="AP192" s="96"/>
      <c r="AQ192" s="96"/>
      <c r="AR192" s="96"/>
      <c r="AS192" s="96"/>
      <c r="AT192" s="96"/>
      <c r="AU192" s="96"/>
      <c r="AV192" s="96"/>
      <c r="AW192" s="96"/>
      <c r="AX192" s="96"/>
      <c r="AY192" s="96"/>
      <c r="AZ192" s="96"/>
      <c r="BA192" s="96"/>
      <c r="BB192" s="96"/>
      <c r="BC192" s="96"/>
      <c r="BD192" s="96"/>
      <c r="BE192" s="96"/>
      <c r="BF192" s="96"/>
      <c r="BG192" s="96"/>
      <c r="BH192" s="96"/>
      <c r="BI192" s="96"/>
      <c r="BJ192" s="96"/>
      <c r="BK192" s="96"/>
      <c r="CF192" s="96"/>
      <c r="CG192" s="96"/>
      <c r="CH192" s="96"/>
      <c r="CI192" s="96"/>
      <c r="CJ192" s="96"/>
      <c r="CK192" s="96"/>
      <c r="CL192" s="96"/>
      <c r="CM192" s="96"/>
      <c r="CN192" s="96"/>
      <c r="CO192" s="96"/>
      <c r="CP192" s="96"/>
      <c r="CQ192" s="96"/>
      <c r="CR192" s="96"/>
      <c r="CS192" s="96"/>
      <c r="CT192" s="96"/>
      <c r="CU192" s="96"/>
      <c r="CV192" s="96"/>
      <c r="DQ192" s="96"/>
      <c r="DR192" s="96"/>
      <c r="DS192" s="96"/>
      <c r="DT192" s="96"/>
      <c r="DU192" s="96"/>
      <c r="DV192" s="96"/>
      <c r="DW192" s="96"/>
      <c r="DX192" s="96"/>
      <c r="DY192" s="96"/>
      <c r="DZ192" s="96"/>
      <c r="EA192" s="96"/>
      <c r="EB192" s="96"/>
      <c r="EC192" s="96"/>
      <c r="ED192" s="96"/>
      <c r="EE192" s="96"/>
      <c r="EF192" s="96"/>
      <c r="EG192" s="96"/>
      <c r="FB192" s="96"/>
      <c r="FC192" s="96"/>
      <c r="FD192" s="96"/>
      <c r="FE192" s="96"/>
      <c r="FF192" s="96"/>
      <c r="FG192" s="96"/>
      <c r="FH192" s="96"/>
      <c r="FI192" s="96"/>
      <c r="FJ192" s="96"/>
      <c r="FK192" s="96"/>
      <c r="FL192" s="96"/>
      <c r="FM192" s="96"/>
      <c r="FN192" s="96"/>
      <c r="FO192" s="96"/>
      <c r="FP192" s="96"/>
      <c r="FQ192" s="96"/>
      <c r="FR192" s="96"/>
      <c r="GM192" s="96"/>
      <c r="GN192" s="96"/>
      <c r="GO192" s="96"/>
      <c r="GP192" s="96"/>
      <c r="GQ192" s="96"/>
      <c r="GR192" s="96"/>
      <c r="GS192" s="96"/>
      <c r="GT192" s="96"/>
      <c r="GU192" s="96"/>
      <c r="GV192" s="96"/>
      <c r="GW192" s="96"/>
      <c r="GX192" s="96"/>
      <c r="GY192" s="96"/>
      <c r="GZ192" s="96"/>
      <c r="HA192" s="96"/>
      <c r="HB192" s="96"/>
    </row>
    <row r="193" spans="2:210" x14ac:dyDescent="0.2">
      <c r="B193" s="95"/>
      <c r="C193" s="95"/>
      <c r="D193" s="95"/>
      <c r="E193" s="95"/>
      <c r="F193" s="95"/>
      <c r="G193" s="95"/>
      <c r="H193" s="95"/>
      <c r="I193" s="95"/>
      <c r="J193" s="95"/>
      <c r="K193" s="95"/>
      <c r="L193" s="95"/>
      <c r="M193" s="95"/>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CF193" s="96"/>
      <c r="CG193" s="96"/>
      <c r="CH193" s="96"/>
      <c r="CI193" s="96"/>
      <c r="CJ193" s="96"/>
      <c r="CK193" s="96"/>
      <c r="CL193" s="96"/>
      <c r="CM193" s="96"/>
      <c r="CN193" s="96"/>
      <c r="CO193" s="96"/>
      <c r="CP193" s="96"/>
      <c r="CQ193" s="96"/>
      <c r="CR193" s="96"/>
      <c r="CS193" s="96"/>
      <c r="CT193" s="96"/>
      <c r="CU193" s="96"/>
      <c r="CV193" s="96"/>
      <c r="DQ193" s="96"/>
      <c r="DR193" s="96"/>
      <c r="DS193" s="96"/>
      <c r="DT193" s="96"/>
      <c r="DU193" s="96"/>
      <c r="DV193" s="96"/>
      <c r="DW193" s="96"/>
      <c r="DX193" s="96"/>
      <c r="DY193" s="96"/>
      <c r="DZ193" s="96"/>
      <c r="EA193" s="96"/>
      <c r="EB193" s="96"/>
      <c r="EC193" s="96"/>
      <c r="ED193" s="96"/>
      <c r="EE193" s="96"/>
      <c r="EF193" s="96"/>
      <c r="EG193" s="96"/>
      <c r="FB193" s="96"/>
      <c r="FC193" s="96"/>
      <c r="FD193" s="96"/>
      <c r="FE193" s="96"/>
      <c r="FF193" s="96"/>
      <c r="FG193" s="96"/>
      <c r="FH193" s="96"/>
      <c r="FI193" s="96"/>
      <c r="FJ193" s="96"/>
      <c r="FK193" s="96"/>
      <c r="FL193" s="96"/>
      <c r="FM193" s="96"/>
      <c r="FN193" s="96"/>
      <c r="FO193" s="96"/>
      <c r="FP193" s="96"/>
      <c r="FQ193" s="96"/>
      <c r="FR193" s="96"/>
      <c r="GM193" s="96"/>
      <c r="GN193" s="96"/>
      <c r="GO193" s="96"/>
      <c r="GP193" s="96"/>
      <c r="GQ193" s="96"/>
      <c r="GR193" s="96"/>
      <c r="GS193" s="96"/>
      <c r="GT193" s="96"/>
      <c r="GU193" s="96"/>
      <c r="GV193" s="96"/>
      <c r="GW193" s="96"/>
      <c r="GX193" s="96"/>
      <c r="GY193" s="96"/>
      <c r="GZ193" s="96"/>
      <c r="HA193" s="96"/>
      <c r="HB193" s="96"/>
    </row>
    <row r="194" spans="2:210" x14ac:dyDescent="0.2">
      <c r="B194" s="95"/>
      <c r="C194" s="95"/>
      <c r="D194" s="95"/>
      <c r="E194" s="95"/>
      <c r="F194" s="95"/>
      <c r="G194" s="95"/>
      <c r="H194" s="95"/>
      <c r="I194" s="95"/>
      <c r="J194" s="95"/>
      <c r="K194" s="95"/>
      <c r="L194" s="95"/>
      <c r="M194" s="95"/>
      <c r="N194" s="96"/>
      <c r="O194" s="96"/>
      <c r="P194" s="96"/>
      <c r="Q194" s="96"/>
      <c r="R194" s="96"/>
      <c r="S194" s="96"/>
      <c r="T194" s="96"/>
      <c r="U194" s="96"/>
      <c r="V194" s="96"/>
      <c r="W194" s="96"/>
      <c r="X194" s="96"/>
      <c r="Y194" s="96"/>
      <c r="Z194" s="96"/>
      <c r="AA194" s="96"/>
      <c r="AB194" s="96"/>
      <c r="AC194" s="96"/>
      <c r="AD194" s="96"/>
      <c r="AE194" s="96"/>
      <c r="AF194" s="96"/>
      <c r="AG194" s="96"/>
      <c r="AH194" s="96"/>
      <c r="AI194" s="96"/>
      <c r="AJ194" s="96"/>
      <c r="AK194" s="96"/>
      <c r="AL194" s="96"/>
      <c r="AM194" s="96"/>
      <c r="AN194" s="96"/>
      <c r="AO194" s="96"/>
      <c r="AP194" s="96"/>
      <c r="AQ194" s="96"/>
      <c r="AR194" s="96"/>
      <c r="AS194" s="96"/>
      <c r="AT194" s="96"/>
      <c r="AU194" s="96"/>
      <c r="AV194" s="96"/>
      <c r="AW194" s="96"/>
      <c r="AX194" s="96"/>
      <c r="AY194" s="96"/>
      <c r="AZ194" s="96"/>
      <c r="BA194" s="96"/>
      <c r="BB194" s="96"/>
      <c r="BC194" s="96"/>
      <c r="BD194" s="96"/>
      <c r="BE194" s="96"/>
      <c r="BF194" s="96"/>
      <c r="BG194" s="96"/>
      <c r="BH194" s="96"/>
      <c r="BI194" s="96"/>
      <c r="BJ194" s="96"/>
      <c r="BK194" s="96"/>
      <c r="CF194" s="96"/>
      <c r="CG194" s="96"/>
      <c r="CH194" s="96"/>
      <c r="CI194" s="96"/>
      <c r="CJ194" s="96"/>
      <c r="CK194" s="96"/>
      <c r="CL194" s="96"/>
      <c r="CM194" s="96"/>
      <c r="CN194" s="96"/>
      <c r="CO194" s="96"/>
      <c r="CP194" s="96"/>
      <c r="CQ194" s="96"/>
      <c r="CR194" s="96"/>
      <c r="CS194" s="96"/>
      <c r="CT194" s="96"/>
      <c r="CU194" s="96"/>
      <c r="CV194" s="96"/>
      <c r="DQ194" s="96"/>
      <c r="DR194" s="96"/>
      <c r="DS194" s="96"/>
      <c r="DT194" s="96"/>
      <c r="DU194" s="96"/>
      <c r="DV194" s="96"/>
      <c r="DW194" s="96"/>
      <c r="DX194" s="96"/>
      <c r="DY194" s="96"/>
      <c r="DZ194" s="96"/>
      <c r="EA194" s="96"/>
      <c r="EB194" s="96"/>
      <c r="EC194" s="96"/>
      <c r="ED194" s="96"/>
      <c r="EE194" s="96"/>
      <c r="EF194" s="96"/>
      <c r="EG194" s="96"/>
      <c r="FB194" s="96"/>
      <c r="FC194" s="96"/>
      <c r="FD194" s="96"/>
      <c r="FE194" s="96"/>
      <c r="FF194" s="96"/>
      <c r="FG194" s="96"/>
      <c r="FH194" s="96"/>
      <c r="FI194" s="96"/>
      <c r="FJ194" s="96"/>
      <c r="FK194" s="96"/>
      <c r="FL194" s="96"/>
      <c r="FM194" s="96"/>
      <c r="FN194" s="96"/>
      <c r="FO194" s="96"/>
      <c r="FP194" s="96"/>
      <c r="FQ194" s="96"/>
      <c r="FR194" s="96"/>
      <c r="GM194" s="96"/>
      <c r="GN194" s="96"/>
      <c r="GO194" s="96"/>
      <c r="GP194" s="96"/>
      <c r="GQ194" s="96"/>
      <c r="GR194" s="96"/>
      <c r="GS194" s="96"/>
      <c r="GT194" s="96"/>
      <c r="GU194" s="96"/>
      <c r="GV194" s="96"/>
      <c r="GW194" s="96"/>
      <c r="GX194" s="96"/>
      <c r="GY194" s="96"/>
      <c r="GZ194" s="96"/>
      <c r="HA194" s="96"/>
      <c r="HB194" s="96"/>
    </row>
    <row r="195" spans="2:210" x14ac:dyDescent="0.2">
      <c r="B195" s="95"/>
      <c r="C195" s="95"/>
      <c r="D195" s="95"/>
      <c r="E195" s="95"/>
      <c r="F195" s="95"/>
      <c r="G195" s="95"/>
      <c r="H195" s="95"/>
      <c r="I195" s="95"/>
      <c r="J195" s="95"/>
      <c r="K195" s="95"/>
      <c r="L195" s="95"/>
      <c r="M195" s="95"/>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96"/>
      <c r="AZ195" s="96"/>
      <c r="BA195" s="96"/>
      <c r="BB195" s="96"/>
      <c r="BC195" s="96"/>
      <c r="BD195" s="96"/>
      <c r="BE195" s="96"/>
      <c r="BF195" s="96"/>
      <c r="BG195" s="96"/>
      <c r="BH195" s="96"/>
      <c r="BI195" s="96"/>
      <c r="BJ195" s="96"/>
      <c r="BK195" s="96"/>
      <c r="CF195" s="96"/>
      <c r="CG195" s="96"/>
      <c r="CH195" s="96"/>
      <c r="CI195" s="96"/>
      <c r="CJ195" s="96"/>
      <c r="CK195" s="96"/>
      <c r="CL195" s="96"/>
      <c r="CM195" s="96"/>
      <c r="CN195" s="96"/>
      <c r="CO195" s="96"/>
      <c r="CP195" s="96"/>
      <c r="CQ195" s="96"/>
      <c r="CR195" s="96"/>
      <c r="CS195" s="96"/>
      <c r="CT195" s="96"/>
      <c r="CU195" s="96"/>
      <c r="CV195" s="96"/>
      <c r="DQ195" s="96"/>
      <c r="DR195" s="96"/>
      <c r="DS195" s="96"/>
      <c r="DT195" s="96"/>
      <c r="DU195" s="96"/>
      <c r="DV195" s="96"/>
      <c r="DW195" s="96"/>
      <c r="DX195" s="96"/>
      <c r="DY195" s="96"/>
      <c r="DZ195" s="96"/>
      <c r="EA195" s="96"/>
      <c r="EB195" s="96"/>
      <c r="EC195" s="96"/>
      <c r="ED195" s="96"/>
      <c r="EE195" s="96"/>
      <c r="EF195" s="96"/>
      <c r="EG195" s="96"/>
      <c r="FB195" s="96"/>
      <c r="FC195" s="96"/>
      <c r="FD195" s="96"/>
      <c r="FE195" s="96"/>
      <c r="FF195" s="96"/>
      <c r="FG195" s="96"/>
      <c r="FH195" s="96"/>
      <c r="FI195" s="96"/>
      <c r="FJ195" s="96"/>
      <c r="FK195" s="96"/>
      <c r="FL195" s="96"/>
      <c r="FM195" s="96"/>
      <c r="FN195" s="96"/>
      <c r="FO195" s="96"/>
      <c r="FP195" s="96"/>
      <c r="FQ195" s="96"/>
      <c r="FR195" s="96"/>
      <c r="GM195" s="96"/>
      <c r="GN195" s="96"/>
      <c r="GO195" s="96"/>
      <c r="GP195" s="96"/>
      <c r="GQ195" s="96"/>
      <c r="GR195" s="96"/>
      <c r="GS195" s="96"/>
      <c r="GT195" s="96"/>
      <c r="GU195" s="96"/>
      <c r="GV195" s="96"/>
      <c r="GW195" s="96"/>
      <c r="GX195" s="96"/>
      <c r="GY195" s="96"/>
      <c r="GZ195" s="96"/>
      <c r="HA195" s="96"/>
      <c r="HB195" s="96"/>
    </row>
    <row r="196" spans="2:210" x14ac:dyDescent="0.2">
      <c r="B196" s="95"/>
      <c r="C196" s="95"/>
      <c r="D196" s="95"/>
      <c r="E196" s="95"/>
      <c r="F196" s="95"/>
      <c r="G196" s="95"/>
      <c r="H196" s="95"/>
      <c r="I196" s="95"/>
      <c r="J196" s="95"/>
      <c r="K196" s="95"/>
      <c r="L196" s="95"/>
      <c r="M196" s="95"/>
      <c r="N196" s="96"/>
      <c r="O196" s="96"/>
      <c r="P196" s="96"/>
      <c r="Q196" s="96"/>
      <c r="R196" s="96"/>
      <c r="S196" s="96"/>
      <c r="T196" s="96"/>
      <c r="U196" s="96"/>
      <c r="V196" s="96"/>
      <c r="W196" s="96"/>
      <c r="X196" s="96"/>
      <c r="Y196" s="96"/>
      <c r="Z196" s="96"/>
      <c r="AA196" s="96"/>
      <c r="AB196" s="96"/>
      <c r="AC196" s="96"/>
      <c r="AD196" s="96"/>
      <c r="AE196" s="96"/>
      <c r="AF196" s="96"/>
      <c r="AG196" s="96"/>
      <c r="AH196" s="96"/>
      <c r="AI196" s="96"/>
      <c r="AJ196" s="96"/>
      <c r="AK196" s="96"/>
      <c r="AL196" s="96"/>
      <c r="AM196" s="96"/>
      <c r="AN196" s="96"/>
      <c r="AO196" s="96"/>
      <c r="AP196" s="96"/>
      <c r="AQ196" s="96"/>
      <c r="AR196" s="96"/>
      <c r="AS196" s="96"/>
      <c r="AT196" s="96"/>
      <c r="AU196" s="96"/>
      <c r="AV196" s="96"/>
      <c r="AW196" s="96"/>
      <c r="AX196" s="96"/>
      <c r="AY196" s="96"/>
      <c r="AZ196" s="96"/>
      <c r="BA196" s="96"/>
      <c r="BB196" s="96"/>
      <c r="BC196" s="96"/>
      <c r="BD196" s="96"/>
      <c r="BE196" s="96"/>
      <c r="BF196" s="96"/>
      <c r="BG196" s="96"/>
      <c r="BH196" s="96"/>
      <c r="BI196" s="96"/>
      <c r="BJ196" s="96"/>
      <c r="BK196" s="96"/>
      <c r="CF196" s="96"/>
      <c r="CG196" s="96"/>
      <c r="CH196" s="96"/>
      <c r="CI196" s="96"/>
      <c r="CJ196" s="96"/>
      <c r="CK196" s="96"/>
      <c r="CL196" s="96"/>
      <c r="CM196" s="96"/>
      <c r="CN196" s="96"/>
      <c r="CO196" s="96"/>
      <c r="CP196" s="96"/>
      <c r="CQ196" s="96"/>
      <c r="CR196" s="96"/>
      <c r="CS196" s="96"/>
      <c r="CT196" s="96"/>
      <c r="CU196" s="96"/>
      <c r="CV196" s="96"/>
      <c r="DQ196" s="96"/>
      <c r="DR196" s="96"/>
      <c r="DS196" s="96"/>
      <c r="DT196" s="96"/>
      <c r="DU196" s="96"/>
      <c r="DV196" s="96"/>
      <c r="DW196" s="96"/>
      <c r="DX196" s="96"/>
      <c r="DY196" s="96"/>
      <c r="DZ196" s="96"/>
      <c r="EA196" s="96"/>
      <c r="EB196" s="96"/>
      <c r="EC196" s="96"/>
      <c r="ED196" s="96"/>
      <c r="EE196" s="96"/>
      <c r="EF196" s="96"/>
      <c r="EG196" s="96"/>
      <c r="FB196" s="96"/>
      <c r="FC196" s="96"/>
      <c r="FD196" s="96"/>
      <c r="FE196" s="96"/>
      <c r="FF196" s="96"/>
      <c r="FG196" s="96"/>
      <c r="FH196" s="96"/>
      <c r="FI196" s="96"/>
      <c r="FJ196" s="96"/>
      <c r="FK196" s="96"/>
      <c r="FL196" s="96"/>
      <c r="FM196" s="96"/>
      <c r="FN196" s="96"/>
      <c r="FO196" s="96"/>
      <c r="FP196" s="96"/>
      <c r="FQ196" s="96"/>
      <c r="FR196" s="96"/>
      <c r="GM196" s="96"/>
      <c r="GN196" s="96"/>
      <c r="GO196" s="96"/>
      <c r="GP196" s="96"/>
      <c r="GQ196" s="96"/>
      <c r="GR196" s="96"/>
      <c r="GS196" s="96"/>
      <c r="GT196" s="96"/>
      <c r="GU196" s="96"/>
      <c r="GV196" s="96"/>
      <c r="GW196" s="96"/>
      <c r="GX196" s="96"/>
      <c r="GY196" s="96"/>
      <c r="GZ196" s="96"/>
      <c r="HA196" s="96"/>
      <c r="HB196" s="96"/>
    </row>
    <row r="197" spans="2:210" x14ac:dyDescent="0.2">
      <c r="B197" s="95"/>
      <c r="C197" s="95"/>
      <c r="D197" s="95"/>
      <c r="E197" s="95"/>
      <c r="F197" s="95"/>
      <c r="G197" s="95"/>
      <c r="H197" s="95"/>
      <c r="I197" s="95"/>
      <c r="J197" s="95"/>
      <c r="K197" s="95"/>
      <c r="L197" s="95"/>
      <c r="M197" s="95"/>
      <c r="N197" s="96"/>
      <c r="O197" s="96"/>
      <c r="P197" s="96"/>
      <c r="Q197" s="96"/>
      <c r="R197" s="96"/>
      <c r="S197" s="96"/>
      <c r="T197" s="96"/>
      <c r="U197" s="96"/>
      <c r="V197" s="96"/>
      <c r="W197" s="96"/>
      <c r="X197" s="96"/>
      <c r="Y197" s="96"/>
      <c r="Z197" s="96"/>
      <c r="AA197" s="96"/>
      <c r="AB197" s="96"/>
      <c r="AC197" s="96"/>
      <c r="AD197" s="96"/>
      <c r="AE197" s="96"/>
      <c r="AF197" s="96"/>
      <c r="AG197" s="96"/>
      <c r="AH197" s="96"/>
      <c r="AI197" s="96"/>
      <c r="AJ197" s="96"/>
      <c r="AK197" s="96"/>
      <c r="AL197" s="96"/>
      <c r="AM197" s="96"/>
      <c r="AN197" s="96"/>
      <c r="AO197" s="96"/>
      <c r="AP197" s="96"/>
      <c r="AQ197" s="96"/>
      <c r="AR197" s="96"/>
      <c r="AS197" s="96"/>
      <c r="AT197" s="96"/>
      <c r="AU197" s="96"/>
      <c r="AV197" s="96"/>
      <c r="AW197" s="96"/>
      <c r="AX197" s="96"/>
      <c r="AY197" s="96"/>
      <c r="AZ197" s="96"/>
      <c r="BA197" s="96"/>
      <c r="BB197" s="96"/>
      <c r="BC197" s="96"/>
      <c r="BD197" s="96"/>
      <c r="BE197" s="96"/>
      <c r="BF197" s="96"/>
      <c r="BG197" s="96"/>
      <c r="BH197" s="96"/>
      <c r="BI197" s="96"/>
      <c r="BJ197" s="96"/>
      <c r="BK197" s="96"/>
      <c r="CF197" s="96"/>
      <c r="CG197" s="96"/>
      <c r="CH197" s="96"/>
      <c r="CI197" s="96"/>
      <c r="CJ197" s="96"/>
      <c r="CK197" s="96"/>
      <c r="CL197" s="96"/>
      <c r="CM197" s="96"/>
      <c r="CN197" s="96"/>
      <c r="CO197" s="96"/>
      <c r="CP197" s="96"/>
      <c r="CQ197" s="96"/>
      <c r="CR197" s="96"/>
      <c r="CS197" s="96"/>
      <c r="CT197" s="96"/>
      <c r="CU197" s="96"/>
      <c r="CV197" s="96"/>
      <c r="DQ197" s="96"/>
      <c r="DR197" s="96"/>
      <c r="DS197" s="96"/>
      <c r="DT197" s="96"/>
      <c r="DU197" s="96"/>
      <c r="DV197" s="96"/>
      <c r="DW197" s="96"/>
      <c r="DX197" s="96"/>
      <c r="DY197" s="96"/>
      <c r="DZ197" s="96"/>
      <c r="EA197" s="96"/>
      <c r="EB197" s="96"/>
      <c r="EC197" s="96"/>
      <c r="ED197" s="96"/>
      <c r="EE197" s="96"/>
      <c r="EF197" s="96"/>
      <c r="EG197" s="96"/>
      <c r="FB197" s="96"/>
      <c r="FC197" s="96"/>
      <c r="FD197" s="96"/>
      <c r="FE197" s="96"/>
      <c r="FF197" s="96"/>
      <c r="FG197" s="96"/>
      <c r="FH197" s="96"/>
      <c r="FI197" s="96"/>
      <c r="FJ197" s="96"/>
      <c r="FK197" s="96"/>
      <c r="FL197" s="96"/>
      <c r="FM197" s="96"/>
      <c r="FN197" s="96"/>
      <c r="FO197" s="96"/>
      <c r="FP197" s="96"/>
      <c r="FQ197" s="96"/>
      <c r="FR197" s="96"/>
      <c r="GM197" s="96"/>
      <c r="GN197" s="96"/>
      <c r="GO197" s="96"/>
      <c r="GP197" s="96"/>
      <c r="GQ197" s="96"/>
      <c r="GR197" s="96"/>
      <c r="GS197" s="96"/>
      <c r="GT197" s="96"/>
      <c r="GU197" s="96"/>
      <c r="GV197" s="96"/>
      <c r="GW197" s="96"/>
      <c r="GX197" s="96"/>
      <c r="GY197" s="96"/>
      <c r="GZ197" s="96"/>
      <c r="HA197" s="96"/>
      <c r="HB197" s="96"/>
    </row>
    <row r="198" spans="2:210" x14ac:dyDescent="0.2">
      <c r="B198" s="95"/>
      <c r="C198" s="95"/>
      <c r="D198" s="95"/>
      <c r="E198" s="95"/>
      <c r="F198" s="95"/>
      <c r="G198" s="95"/>
      <c r="H198" s="95"/>
      <c r="I198" s="95"/>
      <c r="J198" s="95"/>
      <c r="K198" s="105"/>
      <c r="L198" s="105"/>
      <c r="M198" s="105"/>
      <c r="N198" s="96"/>
      <c r="O198" s="96"/>
      <c r="P198" s="96"/>
      <c r="Q198" s="96"/>
      <c r="R198" s="96"/>
      <c r="S198" s="96"/>
      <c r="T198" s="96"/>
      <c r="U198" s="96"/>
      <c r="V198" s="96"/>
      <c r="W198" s="96"/>
      <c r="X198" s="96"/>
      <c r="Y198" s="96"/>
      <c r="Z198" s="96"/>
      <c r="AA198" s="96"/>
      <c r="AB198" s="96"/>
      <c r="AC198" s="96"/>
      <c r="AD198" s="96"/>
      <c r="AE198" s="96"/>
      <c r="AF198" s="96"/>
      <c r="AG198" s="96"/>
      <c r="AH198" s="96"/>
      <c r="AI198" s="96"/>
      <c r="AJ198" s="96"/>
      <c r="AK198" s="96"/>
      <c r="AL198" s="96"/>
      <c r="AM198" s="96"/>
      <c r="AN198" s="96"/>
      <c r="AO198" s="96"/>
      <c r="AP198" s="96"/>
      <c r="AQ198" s="96"/>
      <c r="AR198" s="96"/>
      <c r="AS198" s="96"/>
      <c r="AT198" s="96"/>
      <c r="AU198" s="96"/>
      <c r="AV198" s="96"/>
      <c r="AW198" s="96"/>
      <c r="AX198" s="96"/>
      <c r="AY198" s="96"/>
      <c r="AZ198" s="96"/>
      <c r="BA198" s="96"/>
      <c r="BB198" s="96"/>
      <c r="BC198" s="96"/>
      <c r="BD198" s="96"/>
      <c r="BE198" s="96"/>
      <c r="BF198" s="96"/>
      <c r="BG198" s="96"/>
      <c r="BH198" s="96"/>
      <c r="BI198" s="96"/>
      <c r="BJ198" s="96"/>
      <c r="BK198" s="96"/>
      <c r="CF198" s="96"/>
      <c r="CG198" s="96"/>
      <c r="CH198" s="96"/>
      <c r="CI198" s="96"/>
      <c r="CJ198" s="96"/>
      <c r="CK198" s="96"/>
      <c r="CL198" s="96"/>
      <c r="CM198" s="96"/>
      <c r="CN198" s="96"/>
      <c r="CO198" s="96"/>
      <c r="CP198" s="96"/>
      <c r="CQ198" s="96"/>
      <c r="CR198" s="96"/>
      <c r="CS198" s="96"/>
      <c r="CT198" s="96"/>
      <c r="CU198" s="96"/>
      <c r="CV198" s="96"/>
      <c r="DQ198" s="96"/>
      <c r="DR198" s="96"/>
      <c r="DS198" s="96"/>
      <c r="DT198" s="96"/>
      <c r="DU198" s="96"/>
      <c r="DV198" s="96"/>
      <c r="DW198" s="96"/>
      <c r="DX198" s="96"/>
      <c r="DY198" s="96"/>
      <c r="DZ198" s="96"/>
      <c r="EA198" s="96"/>
      <c r="EB198" s="96"/>
      <c r="EC198" s="96"/>
      <c r="ED198" s="96"/>
      <c r="EE198" s="96"/>
      <c r="EF198" s="96"/>
      <c r="EG198" s="96"/>
      <c r="FB198" s="96"/>
      <c r="FC198" s="96"/>
      <c r="FD198" s="96"/>
      <c r="FE198" s="96"/>
      <c r="FF198" s="96"/>
      <c r="FG198" s="96"/>
      <c r="FH198" s="96"/>
      <c r="FI198" s="96"/>
      <c r="FJ198" s="96"/>
      <c r="FK198" s="96"/>
      <c r="FL198" s="96"/>
      <c r="FM198" s="96"/>
      <c r="FN198" s="96"/>
      <c r="FO198" s="96"/>
      <c r="FP198" s="96"/>
      <c r="FQ198" s="96"/>
      <c r="FR198" s="96"/>
      <c r="GM198" s="96"/>
      <c r="GN198" s="96"/>
      <c r="GO198" s="96"/>
      <c r="GP198" s="96"/>
      <c r="GQ198" s="96"/>
      <c r="GR198" s="96"/>
      <c r="GS198" s="96"/>
      <c r="GT198" s="96"/>
      <c r="GU198" s="96"/>
      <c r="GV198" s="96"/>
      <c r="GW198" s="96"/>
      <c r="GX198" s="96"/>
      <c r="GY198" s="96"/>
      <c r="GZ198" s="96"/>
      <c r="HA198" s="96"/>
      <c r="HB198" s="96"/>
    </row>
    <row r="199" spans="2:210" x14ac:dyDescent="0.2">
      <c r="J199" s="105"/>
      <c r="N199" s="96"/>
      <c r="O199" s="96"/>
      <c r="P199" s="96"/>
      <c r="Q199" s="96"/>
      <c r="R199" s="96"/>
      <c r="S199" s="96"/>
      <c r="T199" s="96"/>
      <c r="U199" s="96"/>
      <c r="V199" s="96"/>
      <c r="W199" s="96"/>
      <c r="X199" s="96"/>
      <c r="Y199" s="96"/>
      <c r="Z199" s="96"/>
      <c r="AA199" s="96"/>
      <c r="AB199" s="96"/>
      <c r="AC199" s="96"/>
      <c r="AD199" s="96"/>
      <c r="AE199" s="96"/>
      <c r="AF199" s="96"/>
      <c r="AG199" s="96"/>
      <c r="AH199" s="96"/>
      <c r="AI199" s="96"/>
      <c r="AJ199" s="96"/>
      <c r="AK199" s="96"/>
      <c r="AL199" s="96"/>
      <c r="AM199" s="96"/>
      <c r="AN199" s="96"/>
      <c r="AO199" s="96"/>
      <c r="AP199" s="96"/>
      <c r="AQ199" s="96"/>
      <c r="AR199" s="96"/>
      <c r="AS199" s="96"/>
      <c r="AT199" s="96"/>
      <c r="AU199" s="96"/>
      <c r="AV199" s="96"/>
      <c r="AW199" s="96"/>
      <c r="AX199" s="96"/>
      <c r="AY199" s="96"/>
      <c r="AZ199" s="96"/>
      <c r="BA199" s="96"/>
      <c r="BB199" s="96"/>
      <c r="BC199" s="96"/>
      <c r="BD199" s="96"/>
      <c r="BE199" s="96"/>
      <c r="BF199" s="96"/>
      <c r="BG199" s="96"/>
      <c r="BH199" s="96"/>
      <c r="BI199" s="96"/>
      <c r="BJ199" s="96"/>
      <c r="BK199" s="96"/>
      <c r="CF199" s="96"/>
      <c r="CG199" s="96"/>
      <c r="CH199" s="96"/>
      <c r="CI199" s="96"/>
      <c r="CJ199" s="96"/>
      <c r="CK199" s="96"/>
      <c r="CL199" s="96"/>
      <c r="CM199" s="96"/>
      <c r="CN199" s="96"/>
      <c r="CO199" s="96"/>
      <c r="CP199" s="96"/>
      <c r="CQ199" s="96"/>
      <c r="CR199" s="96"/>
      <c r="CS199" s="96"/>
      <c r="CT199" s="96"/>
      <c r="CU199" s="96"/>
      <c r="CV199" s="96"/>
      <c r="DQ199" s="96"/>
      <c r="DR199" s="96"/>
      <c r="DS199" s="96"/>
      <c r="DT199" s="96"/>
      <c r="DU199" s="96"/>
      <c r="DV199" s="96"/>
      <c r="DW199" s="96"/>
      <c r="DX199" s="96"/>
      <c r="DY199" s="96"/>
      <c r="DZ199" s="96"/>
      <c r="EA199" s="96"/>
      <c r="EB199" s="96"/>
      <c r="EC199" s="96"/>
      <c r="ED199" s="96"/>
      <c r="EE199" s="96"/>
      <c r="EF199" s="96"/>
      <c r="EG199" s="96"/>
      <c r="FB199" s="96"/>
      <c r="FC199" s="96"/>
      <c r="FD199" s="96"/>
      <c r="FE199" s="96"/>
      <c r="FF199" s="96"/>
      <c r="FG199" s="96"/>
      <c r="FH199" s="96"/>
      <c r="FI199" s="96"/>
      <c r="FJ199" s="96"/>
      <c r="FK199" s="96"/>
      <c r="FL199" s="96"/>
      <c r="FM199" s="96"/>
      <c r="FN199" s="96"/>
      <c r="FO199" s="96"/>
      <c r="FP199" s="96"/>
      <c r="FQ199" s="96"/>
      <c r="FR199" s="96"/>
      <c r="GM199" s="96"/>
      <c r="GN199" s="96"/>
      <c r="GO199" s="96"/>
      <c r="GP199" s="96"/>
      <c r="GQ199" s="96"/>
      <c r="GR199" s="96"/>
      <c r="GS199" s="96"/>
      <c r="GT199" s="96"/>
      <c r="GU199" s="96"/>
      <c r="GV199" s="96"/>
      <c r="GW199" s="96"/>
      <c r="GX199" s="96"/>
      <c r="GY199" s="96"/>
      <c r="GZ199" s="96"/>
      <c r="HA199" s="96"/>
      <c r="HB199" s="96"/>
    </row>
    <row r="200" spans="2:210" x14ac:dyDescent="0.2">
      <c r="B200" s="95"/>
      <c r="C200" s="95"/>
      <c r="D200" s="95"/>
      <c r="N200" s="96"/>
      <c r="O200" s="96"/>
      <c r="P200" s="96"/>
      <c r="Q200" s="96"/>
      <c r="R200" s="96"/>
      <c r="S200" s="96"/>
      <c r="T200" s="96"/>
      <c r="U200" s="96"/>
      <c r="V200" s="96"/>
      <c r="W200" s="96"/>
      <c r="X200" s="96"/>
      <c r="Y200" s="96"/>
      <c r="Z200" s="96"/>
      <c r="AA200" s="96"/>
      <c r="AB200" s="96"/>
      <c r="AC200" s="96"/>
      <c r="AD200" s="96"/>
      <c r="AE200" s="96"/>
      <c r="AF200" s="96"/>
      <c r="AG200" s="96"/>
      <c r="AH200" s="96"/>
      <c r="AI200" s="96"/>
      <c r="AJ200" s="96"/>
      <c r="AK200" s="96"/>
      <c r="AL200" s="96"/>
      <c r="AM200" s="96"/>
      <c r="AN200" s="96"/>
      <c r="AO200" s="96"/>
      <c r="AP200" s="96"/>
      <c r="AQ200" s="96"/>
      <c r="AR200" s="96"/>
      <c r="AS200" s="96"/>
      <c r="AT200" s="96"/>
      <c r="AU200" s="96"/>
      <c r="AV200" s="96"/>
      <c r="AW200" s="96"/>
      <c r="AX200" s="96"/>
      <c r="AY200" s="96"/>
      <c r="AZ200" s="96"/>
      <c r="BA200" s="96"/>
      <c r="BB200" s="96"/>
      <c r="BC200" s="96"/>
      <c r="BD200" s="96"/>
      <c r="BE200" s="96"/>
      <c r="BF200" s="96"/>
      <c r="BG200" s="96"/>
      <c r="BH200" s="96"/>
      <c r="BI200" s="96"/>
      <c r="BJ200" s="96"/>
      <c r="BK200" s="96"/>
      <c r="CF200" s="96"/>
      <c r="CG200" s="96"/>
      <c r="CH200" s="96"/>
      <c r="CI200" s="96"/>
      <c r="CJ200" s="96"/>
      <c r="CK200" s="96"/>
      <c r="CL200" s="96"/>
      <c r="CM200" s="96"/>
      <c r="CN200" s="96"/>
      <c r="CO200" s="96"/>
      <c r="CP200" s="96"/>
      <c r="CQ200" s="96"/>
      <c r="CR200" s="96"/>
      <c r="CS200" s="96"/>
      <c r="CT200" s="96"/>
      <c r="CU200" s="96"/>
      <c r="CV200" s="96"/>
      <c r="DQ200" s="96"/>
      <c r="DR200" s="96"/>
      <c r="DS200" s="96"/>
      <c r="DT200" s="96"/>
      <c r="DU200" s="96"/>
      <c r="DV200" s="96"/>
      <c r="DW200" s="96"/>
      <c r="DX200" s="96"/>
      <c r="DY200" s="96"/>
      <c r="DZ200" s="96"/>
      <c r="EA200" s="96"/>
      <c r="EB200" s="96"/>
      <c r="EC200" s="96"/>
      <c r="ED200" s="96"/>
      <c r="EE200" s="96"/>
      <c r="EF200" s="96"/>
      <c r="EG200" s="96"/>
      <c r="FB200" s="96"/>
      <c r="FC200" s="96"/>
      <c r="FD200" s="96"/>
      <c r="FE200" s="96"/>
      <c r="FF200" s="96"/>
      <c r="FG200" s="96"/>
      <c r="FH200" s="96"/>
      <c r="FI200" s="96"/>
      <c r="FJ200" s="96"/>
      <c r="FK200" s="96"/>
      <c r="FL200" s="96"/>
      <c r="FM200" s="96"/>
      <c r="FN200" s="96"/>
      <c r="FO200" s="96"/>
      <c r="FP200" s="96"/>
      <c r="FQ200" s="96"/>
      <c r="FR200" s="96"/>
      <c r="GM200" s="96"/>
      <c r="GN200" s="96"/>
      <c r="GO200" s="96"/>
      <c r="GP200" s="96"/>
      <c r="GQ200" s="96"/>
      <c r="GR200" s="96"/>
      <c r="GS200" s="96"/>
      <c r="GT200" s="96"/>
      <c r="GU200" s="96"/>
      <c r="GV200" s="96"/>
      <c r="GW200" s="96"/>
      <c r="GX200" s="96"/>
      <c r="GY200" s="96"/>
      <c r="GZ200" s="96"/>
      <c r="HA200" s="96"/>
      <c r="HB200" s="96"/>
    </row>
    <row r="201" spans="2:210" x14ac:dyDescent="0.2">
      <c r="AO201" s="96"/>
      <c r="AP201" s="96"/>
      <c r="AQ201" s="96"/>
      <c r="AR201" s="96"/>
      <c r="AS201" s="96"/>
      <c r="AT201" s="96"/>
      <c r="AU201" s="140"/>
      <c r="AV201" s="96"/>
      <c r="AW201" s="96"/>
      <c r="AX201" s="96"/>
      <c r="AY201" s="96"/>
      <c r="AZ201" s="96"/>
      <c r="BA201" s="96"/>
      <c r="BB201" s="96"/>
      <c r="BC201" s="96"/>
      <c r="BD201" s="96"/>
      <c r="BE201" s="96"/>
      <c r="BF201" s="96"/>
      <c r="BG201" s="96"/>
      <c r="BH201" s="96"/>
      <c r="BI201" s="96"/>
      <c r="BJ201" s="96"/>
      <c r="BK201" s="96"/>
      <c r="CF201" s="96"/>
      <c r="CG201" s="96"/>
      <c r="CH201" s="96"/>
      <c r="CI201" s="96"/>
      <c r="CJ201" s="96"/>
      <c r="CK201" s="96"/>
      <c r="CL201" s="96"/>
      <c r="CM201" s="96"/>
      <c r="CN201" s="96"/>
      <c r="CO201" s="96"/>
      <c r="CP201" s="96"/>
      <c r="CQ201" s="96"/>
      <c r="CR201" s="96"/>
      <c r="CS201" s="96"/>
      <c r="CT201" s="96"/>
      <c r="CU201" s="96"/>
      <c r="CV201" s="96"/>
      <c r="DQ201" s="96"/>
      <c r="DR201" s="96"/>
      <c r="DS201" s="96"/>
      <c r="DT201" s="96"/>
      <c r="DU201" s="96"/>
      <c r="DV201" s="96"/>
      <c r="DW201" s="96"/>
      <c r="DX201" s="96"/>
      <c r="DY201" s="96"/>
      <c r="DZ201" s="96"/>
      <c r="EA201" s="96"/>
      <c r="EB201" s="96"/>
      <c r="EC201" s="96"/>
      <c r="ED201" s="96"/>
      <c r="EE201" s="96"/>
      <c r="EF201" s="96"/>
      <c r="EG201" s="96"/>
      <c r="FB201" s="96"/>
      <c r="FC201" s="96"/>
      <c r="FD201" s="96"/>
      <c r="FE201" s="96"/>
      <c r="FF201" s="96"/>
      <c r="FG201" s="96"/>
      <c r="FH201" s="96"/>
      <c r="FI201" s="96"/>
      <c r="FJ201" s="96"/>
      <c r="FK201" s="96"/>
      <c r="FL201" s="96"/>
      <c r="FM201" s="96"/>
      <c r="FN201" s="96"/>
      <c r="FO201" s="96"/>
      <c r="FP201" s="96"/>
      <c r="FQ201" s="96"/>
      <c r="FR201" s="96"/>
      <c r="GM201" s="96"/>
      <c r="GN201" s="96"/>
      <c r="GO201" s="96"/>
      <c r="GP201" s="96"/>
      <c r="GQ201" s="96"/>
      <c r="GR201" s="96"/>
      <c r="GS201" s="96"/>
      <c r="GT201" s="96"/>
      <c r="GU201" s="96"/>
      <c r="GV201" s="96"/>
      <c r="GW201" s="96"/>
      <c r="GX201" s="96"/>
      <c r="GY201" s="96"/>
      <c r="GZ201" s="96"/>
      <c r="HA201" s="96"/>
      <c r="HB201" s="96"/>
    </row>
    <row r="202" spans="2:210" x14ac:dyDescent="0.2">
      <c r="AO202" s="96"/>
      <c r="AP202" s="96"/>
      <c r="AQ202" s="96"/>
      <c r="AR202" s="96"/>
      <c r="AS202" s="96"/>
      <c r="AT202" s="96"/>
      <c r="AU202" s="96"/>
      <c r="AV202" s="96"/>
      <c r="AW202" s="96"/>
      <c r="AX202" s="96"/>
      <c r="AY202" s="96"/>
      <c r="AZ202" s="96"/>
      <c r="BA202" s="96"/>
      <c r="BB202" s="96"/>
      <c r="BC202" s="96"/>
      <c r="BD202" s="96"/>
      <c r="BE202" s="96"/>
      <c r="BF202" s="96"/>
      <c r="BG202" s="96"/>
      <c r="BH202" s="96"/>
      <c r="BI202" s="96"/>
      <c r="BJ202" s="96"/>
      <c r="BK202" s="96"/>
      <c r="CF202" s="96"/>
      <c r="CG202" s="96"/>
      <c r="CH202" s="96"/>
      <c r="CI202" s="96"/>
      <c r="CJ202" s="96"/>
      <c r="CK202" s="96"/>
      <c r="CL202" s="96"/>
      <c r="CM202" s="96"/>
      <c r="CN202" s="96"/>
      <c r="CO202" s="96"/>
      <c r="CP202" s="96"/>
      <c r="CQ202" s="96"/>
      <c r="CR202" s="96"/>
      <c r="CS202" s="96"/>
      <c r="CT202" s="96"/>
      <c r="CU202" s="96"/>
      <c r="CV202" s="96"/>
      <c r="DQ202" s="96"/>
      <c r="DR202" s="96"/>
      <c r="DS202" s="96"/>
      <c r="DT202" s="96"/>
      <c r="DU202" s="96"/>
      <c r="DV202" s="96"/>
      <c r="DW202" s="96"/>
      <c r="DX202" s="96"/>
      <c r="DY202" s="96"/>
      <c r="DZ202" s="96"/>
      <c r="EA202" s="96"/>
      <c r="EB202" s="96"/>
      <c r="EC202" s="96"/>
      <c r="ED202" s="96"/>
      <c r="EE202" s="96"/>
      <c r="EF202" s="96"/>
      <c r="EG202" s="96"/>
      <c r="FB202" s="96"/>
      <c r="FC202" s="96"/>
      <c r="FD202" s="96"/>
      <c r="FE202" s="96"/>
      <c r="FF202" s="96"/>
      <c r="FG202" s="96"/>
      <c r="FH202" s="96"/>
      <c r="FI202" s="96"/>
      <c r="FJ202" s="96"/>
      <c r="FK202" s="96"/>
      <c r="FL202" s="96"/>
      <c r="FM202" s="96"/>
      <c r="FN202" s="96"/>
      <c r="FO202" s="96"/>
      <c r="FP202" s="96"/>
      <c r="FQ202" s="96"/>
      <c r="FR202" s="96"/>
      <c r="GM202" s="96"/>
      <c r="GN202" s="96"/>
      <c r="GO202" s="96"/>
      <c r="GP202" s="96"/>
      <c r="GQ202" s="96"/>
      <c r="GR202" s="96"/>
      <c r="GS202" s="96"/>
      <c r="GT202" s="96"/>
      <c r="GU202" s="96"/>
      <c r="GV202" s="96"/>
      <c r="GW202" s="96"/>
      <c r="GX202" s="96"/>
      <c r="GY202" s="96"/>
      <c r="GZ202" s="96"/>
      <c r="HA202" s="96"/>
      <c r="HB202" s="96"/>
    </row>
    <row r="203" spans="2:210" x14ac:dyDescent="0.2">
      <c r="AO203" s="96"/>
      <c r="AP203" s="96"/>
      <c r="AQ203" s="96"/>
      <c r="AR203" s="96"/>
      <c r="AS203" s="96"/>
      <c r="AT203" s="96"/>
      <c r="AU203" s="96"/>
      <c r="AV203" s="96"/>
      <c r="AW203" s="96"/>
      <c r="AX203" s="96"/>
      <c r="AY203" s="96"/>
      <c r="AZ203" s="96"/>
      <c r="BA203" s="96"/>
      <c r="BB203" s="96"/>
      <c r="BC203" s="96"/>
      <c r="BD203" s="96"/>
      <c r="BE203" s="96"/>
      <c r="BF203" s="96"/>
      <c r="BG203" s="96"/>
      <c r="BH203" s="96"/>
      <c r="BI203" s="96"/>
      <c r="BJ203" s="96"/>
      <c r="BK203" s="96"/>
      <c r="CF203" s="96"/>
      <c r="CG203" s="96"/>
      <c r="CH203" s="96"/>
      <c r="CI203" s="96"/>
      <c r="CJ203" s="96"/>
      <c r="CK203" s="96"/>
      <c r="CL203" s="96"/>
      <c r="CM203" s="96"/>
      <c r="CN203" s="96"/>
      <c r="CO203" s="96"/>
      <c r="CP203" s="96"/>
      <c r="CQ203" s="96"/>
      <c r="CR203" s="96"/>
      <c r="CS203" s="96"/>
      <c r="CT203" s="96"/>
      <c r="CU203" s="96"/>
      <c r="CV203" s="96"/>
      <c r="DQ203" s="96"/>
      <c r="DR203" s="96"/>
      <c r="DS203" s="96"/>
      <c r="DT203" s="96"/>
      <c r="DU203" s="96"/>
      <c r="DV203" s="96"/>
      <c r="DW203" s="96"/>
      <c r="DX203" s="96"/>
      <c r="DY203" s="96"/>
      <c r="DZ203" s="96"/>
      <c r="EA203" s="96"/>
      <c r="EB203" s="96"/>
      <c r="EC203" s="96"/>
      <c r="ED203" s="96"/>
      <c r="EE203" s="96"/>
      <c r="EF203" s="96"/>
      <c r="EG203" s="96"/>
      <c r="FB203" s="96"/>
      <c r="FC203" s="96"/>
      <c r="FD203" s="96"/>
      <c r="FE203" s="96"/>
      <c r="FF203" s="96"/>
      <c r="FG203" s="96"/>
      <c r="FH203" s="96"/>
      <c r="FI203" s="96"/>
      <c r="FJ203" s="96"/>
      <c r="FK203" s="96"/>
      <c r="FL203" s="96"/>
      <c r="FM203" s="96"/>
      <c r="FN203" s="96"/>
      <c r="FO203" s="96"/>
      <c r="FP203" s="96"/>
      <c r="FQ203" s="96"/>
      <c r="FR203" s="96"/>
      <c r="GM203" s="96"/>
      <c r="GN203" s="96"/>
      <c r="GO203" s="96"/>
      <c r="GP203" s="96"/>
      <c r="GQ203" s="96"/>
      <c r="GR203" s="96"/>
      <c r="GS203" s="96"/>
      <c r="GT203" s="96"/>
      <c r="GU203" s="96"/>
      <c r="GV203" s="96"/>
      <c r="GW203" s="96"/>
      <c r="GX203" s="96"/>
      <c r="GY203" s="96"/>
      <c r="GZ203" s="96"/>
      <c r="HA203" s="96"/>
      <c r="HB203" s="96"/>
    </row>
    <row r="204" spans="2:210" x14ac:dyDescent="0.2">
      <c r="AO204" s="96"/>
      <c r="AP204" s="96"/>
      <c r="AQ204" s="96"/>
      <c r="AR204" s="96"/>
      <c r="AS204" s="96"/>
      <c r="AT204" s="96"/>
      <c r="AU204" s="96"/>
      <c r="AV204" s="141"/>
      <c r="AW204" s="141"/>
      <c r="AX204" s="141"/>
      <c r="AY204" s="141"/>
      <c r="AZ204" s="141"/>
      <c r="BA204" s="141"/>
      <c r="BB204" s="141"/>
      <c r="BC204" s="141"/>
      <c r="BD204" s="141"/>
      <c r="BE204" s="141"/>
      <c r="BF204" s="141"/>
      <c r="BG204" s="141"/>
      <c r="BH204" s="141"/>
      <c r="BI204" s="141"/>
      <c r="BJ204" s="141"/>
      <c r="BK204" s="96"/>
      <c r="CF204" s="96"/>
      <c r="CG204" s="141"/>
      <c r="CH204" s="141"/>
      <c r="CI204" s="141"/>
      <c r="CJ204" s="141"/>
      <c r="CK204" s="141"/>
      <c r="CL204" s="141"/>
      <c r="CM204" s="141"/>
      <c r="CN204" s="141"/>
      <c r="CO204" s="141"/>
      <c r="CP204" s="141"/>
      <c r="CQ204" s="141"/>
      <c r="CR204" s="141"/>
      <c r="CS204" s="141"/>
      <c r="CT204" s="141"/>
      <c r="CU204" s="141"/>
      <c r="CV204" s="96"/>
      <c r="DQ204" s="96"/>
      <c r="DR204" s="141"/>
      <c r="DS204" s="141"/>
      <c r="DT204" s="141"/>
      <c r="DU204" s="141"/>
      <c r="DV204" s="141"/>
      <c r="DW204" s="141"/>
      <c r="DX204" s="141"/>
      <c r="DY204" s="141"/>
      <c r="DZ204" s="141"/>
      <c r="EA204" s="141"/>
      <c r="EB204" s="141"/>
      <c r="EC204" s="141"/>
      <c r="ED204" s="141"/>
      <c r="EE204" s="141"/>
      <c r="EF204" s="141"/>
      <c r="EG204" s="96"/>
      <c r="FB204" s="96"/>
      <c r="FC204" s="141"/>
      <c r="FD204" s="141"/>
      <c r="FE204" s="141"/>
      <c r="FF204" s="141"/>
      <c r="FG204" s="141"/>
      <c r="FH204" s="141"/>
      <c r="FI204" s="141"/>
      <c r="FJ204" s="141"/>
      <c r="FK204" s="141"/>
      <c r="FL204" s="141"/>
      <c r="FM204" s="141"/>
      <c r="FN204" s="141"/>
      <c r="FO204" s="141"/>
      <c r="FP204" s="141"/>
      <c r="FQ204" s="141"/>
      <c r="FR204" s="96"/>
      <c r="GM204" s="96"/>
      <c r="GN204" s="141"/>
      <c r="GO204" s="141"/>
      <c r="GP204" s="141"/>
      <c r="GQ204" s="141"/>
      <c r="GR204" s="141"/>
      <c r="GS204" s="141"/>
      <c r="GT204" s="141"/>
      <c r="GU204" s="141"/>
      <c r="GV204" s="141"/>
      <c r="GW204" s="141"/>
      <c r="GX204" s="141"/>
      <c r="GY204" s="141"/>
      <c r="GZ204" s="141"/>
      <c r="HA204" s="141"/>
      <c r="HB204" s="141"/>
    </row>
    <row r="205" spans="2:210" x14ac:dyDescent="0.2">
      <c r="AO205" s="96"/>
      <c r="AP205" s="96"/>
      <c r="AQ205" s="96"/>
      <c r="AR205" s="96"/>
      <c r="AS205" s="96"/>
      <c r="AT205" s="96"/>
      <c r="AU205" s="96"/>
      <c r="AV205" s="96"/>
      <c r="AW205" s="96"/>
      <c r="AX205" s="96"/>
      <c r="AY205" s="96"/>
      <c r="AZ205" s="96"/>
      <c r="BA205" s="96"/>
      <c r="BB205" s="96"/>
      <c r="BC205" s="96"/>
      <c r="BD205" s="96"/>
      <c r="BE205" s="96"/>
      <c r="BF205" s="96"/>
      <c r="BG205" s="96"/>
      <c r="BH205" s="96"/>
      <c r="BI205" s="96"/>
      <c r="BJ205" s="96"/>
      <c r="BK205" s="96"/>
      <c r="CF205" s="96"/>
      <c r="CG205" s="96"/>
      <c r="CH205" s="96"/>
      <c r="CI205" s="96"/>
      <c r="CJ205" s="96"/>
      <c r="CK205" s="96"/>
      <c r="CL205" s="96"/>
      <c r="CM205" s="96"/>
      <c r="CN205" s="96"/>
      <c r="CO205" s="96"/>
      <c r="CP205" s="96"/>
      <c r="CQ205" s="96"/>
      <c r="CR205" s="96"/>
      <c r="CS205" s="96"/>
      <c r="CT205" s="96"/>
      <c r="CU205" s="96"/>
      <c r="CV205" s="96"/>
      <c r="DQ205" s="96"/>
      <c r="DR205" s="96"/>
      <c r="DS205" s="96"/>
      <c r="DT205" s="96"/>
      <c r="DU205" s="96"/>
      <c r="DV205" s="96"/>
      <c r="DW205" s="96"/>
      <c r="DX205" s="96"/>
      <c r="DY205" s="96"/>
      <c r="DZ205" s="96"/>
      <c r="EA205" s="96"/>
      <c r="EB205" s="96"/>
      <c r="EC205" s="96"/>
      <c r="ED205" s="96"/>
      <c r="EE205" s="96"/>
      <c r="EF205" s="96"/>
      <c r="EG205" s="96"/>
      <c r="FB205" s="96"/>
      <c r="FC205" s="96"/>
      <c r="FD205" s="96"/>
      <c r="FE205" s="96"/>
      <c r="FF205" s="96"/>
      <c r="FG205" s="96"/>
      <c r="FH205" s="96"/>
      <c r="FI205" s="96"/>
      <c r="FJ205" s="96"/>
      <c r="FK205" s="96"/>
      <c r="FL205" s="96"/>
      <c r="FM205" s="96"/>
      <c r="FN205" s="96"/>
      <c r="FO205" s="96"/>
      <c r="FP205" s="96"/>
      <c r="FQ205" s="96"/>
      <c r="FR205" s="96"/>
      <c r="GM205" s="96"/>
      <c r="GN205" s="96"/>
      <c r="GO205" s="96"/>
      <c r="GP205" s="96"/>
      <c r="GQ205" s="96"/>
      <c r="GR205" s="96"/>
      <c r="GS205" s="96"/>
      <c r="GT205" s="96"/>
      <c r="GU205" s="96"/>
      <c r="GV205" s="96"/>
      <c r="GW205" s="96"/>
      <c r="GX205" s="96"/>
      <c r="GY205" s="96"/>
      <c r="GZ205" s="96"/>
      <c r="HA205" s="96"/>
      <c r="HB205" s="96"/>
    </row>
    <row r="206" spans="2:210" x14ac:dyDescent="0.2">
      <c r="AO206" s="96"/>
      <c r="AP206" s="96"/>
      <c r="AQ206" s="96"/>
      <c r="AR206" s="96"/>
      <c r="AS206" s="96"/>
      <c r="AT206" s="96"/>
      <c r="AU206" s="96"/>
      <c r="AV206" s="96"/>
      <c r="AW206" s="96"/>
      <c r="AX206" s="96"/>
      <c r="AY206" s="96"/>
      <c r="AZ206" s="96"/>
      <c r="BA206" s="96"/>
      <c r="BB206" s="96"/>
      <c r="BC206" s="96"/>
      <c r="BD206" s="96"/>
      <c r="BE206" s="96"/>
      <c r="BF206" s="96"/>
      <c r="BG206" s="96"/>
      <c r="BH206" s="96"/>
      <c r="BI206" s="96"/>
      <c r="BJ206" s="96"/>
      <c r="BK206" s="96"/>
      <c r="CF206" s="96"/>
      <c r="CG206" s="96"/>
      <c r="CH206" s="96"/>
      <c r="CI206" s="96"/>
      <c r="CJ206" s="96"/>
      <c r="CK206" s="96"/>
      <c r="CL206" s="96"/>
      <c r="CM206" s="96"/>
      <c r="CN206" s="96"/>
      <c r="CO206" s="96"/>
      <c r="CP206" s="96"/>
      <c r="CQ206" s="96"/>
      <c r="CR206" s="96"/>
      <c r="CS206" s="96"/>
      <c r="CT206" s="96"/>
      <c r="CU206" s="96"/>
      <c r="CV206" s="96"/>
      <c r="DQ206" s="96"/>
      <c r="DR206" s="96"/>
      <c r="DS206" s="96"/>
      <c r="DT206" s="96"/>
      <c r="DU206" s="96"/>
      <c r="DV206" s="96"/>
      <c r="DW206" s="96"/>
      <c r="DX206" s="96"/>
      <c r="DY206" s="96"/>
      <c r="DZ206" s="96"/>
      <c r="EA206" s="96"/>
      <c r="EB206" s="96"/>
      <c r="EC206" s="96"/>
      <c r="ED206" s="96"/>
      <c r="EE206" s="96"/>
      <c r="EF206" s="96"/>
      <c r="EG206" s="96"/>
      <c r="FB206" s="96"/>
      <c r="FC206" s="96"/>
      <c r="FD206" s="96"/>
      <c r="FE206" s="96"/>
      <c r="FF206" s="96"/>
      <c r="FG206" s="96"/>
      <c r="FH206" s="96"/>
      <c r="FI206" s="96"/>
      <c r="FJ206" s="96"/>
      <c r="FK206" s="96"/>
      <c r="FL206" s="96"/>
      <c r="FM206" s="96"/>
      <c r="FN206" s="96"/>
      <c r="FO206" s="96"/>
      <c r="FP206" s="96"/>
      <c r="FQ206" s="96"/>
      <c r="FR206" s="96"/>
      <c r="GM206" s="96"/>
      <c r="GN206" s="96"/>
      <c r="GO206" s="96"/>
      <c r="GP206" s="96"/>
      <c r="GQ206" s="96"/>
      <c r="GR206" s="96"/>
      <c r="GS206" s="96"/>
      <c r="GT206" s="96"/>
      <c r="GU206" s="96"/>
      <c r="GV206" s="96"/>
      <c r="GW206" s="96"/>
      <c r="GX206" s="96"/>
      <c r="GY206" s="96"/>
      <c r="GZ206" s="96"/>
      <c r="HA206" s="96"/>
      <c r="HB206" s="96"/>
    </row>
    <row r="207" spans="2:210" x14ac:dyDescent="0.2">
      <c r="AO207" s="96"/>
      <c r="AP207" s="96"/>
      <c r="AQ207" s="96"/>
      <c r="AR207" s="96"/>
      <c r="AS207" s="96"/>
      <c r="AT207" s="96"/>
      <c r="AU207" s="96"/>
      <c r="AV207" s="96"/>
      <c r="AW207" s="96"/>
      <c r="AX207" s="96"/>
      <c r="AY207" s="96"/>
      <c r="AZ207" s="96"/>
      <c r="BA207" s="96"/>
      <c r="BB207" s="96"/>
      <c r="BC207" s="96"/>
      <c r="BD207" s="96"/>
      <c r="BE207" s="96"/>
      <c r="BF207" s="96"/>
      <c r="BG207" s="96"/>
      <c r="BH207" s="96"/>
      <c r="BI207" s="96"/>
      <c r="BJ207" s="96"/>
      <c r="BK207" s="96"/>
      <c r="CF207" s="96"/>
      <c r="CG207" s="96"/>
      <c r="CH207" s="96"/>
      <c r="CI207" s="96"/>
      <c r="CJ207" s="96"/>
      <c r="CK207" s="96"/>
      <c r="CL207" s="96"/>
      <c r="CM207" s="96"/>
      <c r="CN207" s="96"/>
      <c r="CO207" s="96"/>
      <c r="CP207" s="96"/>
      <c r="CQ207" s="96"/>
      <c r="CR207" s="96"/>
      <c r="CS207" s="96"/>
      <c r="CT207" s="96"/>
      <c r="CU207" s="96"/>
      <c r="CV207" s="96"/>
      <c r="DQ207" s="96"/>
      <c r="DR207" s="96"/>
      <c r="DS207" s="96"/>
      <c r="DT207" s="96"/>
      <c r="DU207" s="96"/>
      <c r="DV207" s="96"/>
      <c r="DW207" s="96"/>
      <c r="DX207" s="96"/>
      <c r="DY207" s="96"/>
      <c r="DZ207" s="96"/>
      <c r="EA207" s="96"/>
      <c r="EB207" s="96"/>
      <c r="EC207" s="96"/>
      <c r="ED207" s="96"/>
      <c r="EE207" s="96"/>
      <c r="EF207" s="96"/>
      <c r="EG207" s="96"/>
      <c r="FB207" s="96"/>
      <c r="FC207" s="96"/>
      <c r="FD207" s="96"/>
      <c r="FE207" s="96"/>
      <c r="FF207" s="96"/>
      <c r="FG207" s="96"/>
      <c r="FH207" s="96"/>
      <c r="FI207" s="96"/>
      <c r="FJ207" s="96"/>
      <c r="FK207" s="96"/>
      <c r="FL207" s="96"/>
      <c r="FM207" s="96"/>
      <c r="FN207" s="96"/>
      <c r="FO207" s="96"/>
      <c r="FP207" s="96"/>
      <c r="FQ207" s="96"/>
      <c r="FR207" s="96"/>
      <c r="GM207" s="96"/>
      <c r="GN207" s="96"/>
      <c r="GO207" s="96"/>
      <c r="GP207" s="96"/>
      <c r="GQ207" s="96"/>
      <c r="GR207" s="96"/>
      <c r="GS207" s="96"/>
      <c r="GT207" s="96"/>
      <c r="GU207" s="96"/>
      <c r="GV207" s="96"/>
      <c r="GW207" s="96"/>
      <c r="GX207" s="96"/>
      <c r="GY207" s="96"/>
      <c r="GZ207" s="96"/>
      <c r="HA207" s="96"/>
      <c r="HB207" s="96"/>
    </row>
    <row r="208" spans="2:210" x14ac:dyDescent="0.2">
      <c r="AO208" s="96"/>
      <c r="AP208" s="96"/>
      <c r="AQ208" s="96"/>
      <c r="AR208" s="96"/>
      <c r="AS208" s="96"/>
      <c r="AT208" s="96"/>
      <c r="AU208" s="96"/>
      <c r="AV208" s="96"/>
      <c r="AW208" s="96"/>
      <c r="AX208" s="96"/>
      <c r="AY208" s="96"/>
      <c r="AZ208" s="96"/>
      <c r="BA208" s="96"/>
      <c r="BB208" s="96"/>
      <c r="BC208" s="96"/>
      <c r="BD208" s="96"/>
      <c r="BE208" s="96"/>
      <c r="BF208" s="96"/>
      <c r="BG208" s="96"/>
      <c r="BH208" s="96"/>
      <c r="BI208" s="96"/>
      <c r="BJ208" s="96"/>
      <c r="BK208" s="96"/>
      <c r="CF208" s="96"/>
      <c r="CG208" s="96"/>
      <c r="CH208" s="96"/>
      <c r="CI208" s="96"/>
      <c r="CJ208" s="96"/>
      <c r="CK208" s="96"/>
      <c r="CL208" s="96"/>
      <c r="CM208" s="96"/>
      <c r="CN208" s="96"/>
      <c r="CO208" s="96"/>
      <c r="CP208" s="96"/>
      <c r="CQ208" s="96"/>
      <c r="CR208" s="96"/>
      <c r="CS208" s="96"/>
      <c r="CT208" s="96"/>
      <c r="CU208" s="96"/>
      <c r="CV208" s="96"/>
      <c r="DQ208" s="96"/>
      <c r="DR208" s="96"/>
      <c r="DS208" s="96"/>
      <c r="DT208" s="96"/>
      <c r="DU208" s="96"/>
      <c r="DV208" s="96"/>
      <c r="DW208" s="96"/>
      <c r="DX208" s="96"/>
      <c r="DY208" s="96"/>
      <c r="DZ208" s="96"/>
      <c r="EA208" s="96"/>
      <c r="EB208" s="96"/>
      <c r="EC208" s="96"/>
      <c r="ED208" s="96"/>
      <c r="EE208" s="96"/>
      <c r="EF208" s="96"/>
      <c r="EG208" s="96"/>
      <c r="FB208" s="96"/>
      <c r="FC208" s="96"/>
      <c r="FD208" s="96"/>
      <c r="FE208" s="96"/>
      <c r="FF208" s="96"/>
      <c r="FG208" s="96"/>
      <c r="FH208" s="96"/>
      <c r="FI208" s="96"/>
      <c r="FJ208" s="96"/>
      <c r="FK208" s="96"/>
      <c r="FL208" s="96"/>
      <c r="FM208" s="96"/>
      <c r="FN208" s="96"/>
      <c r="FO208" s="96"/>
      <c r="FP208" s="96"/>
      <c r="FQ208" s="96"/>
      <c r="FR208" s="96"/>
      <c r="GM208" s="96"/>
      <c r="GN208" s="96"/>
      <c r="GO208" s="96"/>
      <c r="GP208" s="96"/>
      <c r="GQ208" s="96"/>
      <c r="GR208" s="96"/>
      <c r="GS208" s="96"/>
      <c r="GT208" s="96"/>
      <c r="GU208" s="96"/>
      <c r="GV208" s="96"/>
      <c r="GW208" s="96"/>
      <c r="GX208" s="96"/>
      <c r="GY208" s="96"/>
      <c r="GZ208" s="96"/>
      <c r="HA208" s="96"/>
      <c r="HB208" s="96"/>
    </row>
    <row r="209" spans="41:210" x14ac:dyDescent="0.2">
      <c r="AO209" s="96"/>
      <c r="AP209" s="96"/>
      <c r="AQ209" s="96"/>
      <c r="AR209" s="96"/>
      <c r="AS209" s="96"/>
      <c r="AT209" s="96"/>
      <c r="AU209" s="96"/>
      <c r="AV209" s="96"/>
      <c r="AW209" s="96"/>
      <c r="AX209" s="96"/>
      <c r="AY209" s="96"/>
      <c r="AZ209" s="96"/>
      <c r="BA209" s="96"/>
      <c r="BB209" s="96"/>
      <c r="BC209" s="96"/>
      <c r="BD209" s="96"/>
      <c r="BE209" s="96"/>
      <c r="BF209" s="96"/>
      <c r="BG209" s="96"/>
      <c r="BH209" s="96"/>
      <c r="BI209" s="96"/>
      <c r="BJ209" s="96"/>
      <c r="BK209" s="96"/>
      <c r="CF209" s="96"/>
      <c r="CG209" s="96"/>
      <c r="CH209" s="96"/>
      <c r="CI209" s="96"/>
      <c r="CJ209" s="96"/>
      <c r="CK209" s="96"/>
      <c r="CL209" s="96"/>
      <c r="CM209" s="96"/>
      <c r="CN209" s="96"/>
      <c r="CO209" s="96"/>
      <c r="CP209" s="96"/>
      <c r="CQ209" s="96"/>
      <c r="CR209" s="96"/>
      <c r="CS209" s="96"/>
      <c r="CT209" s="96"/>
      <c r="CU209" s="96"/>
      <c r="CV209" s="96"/>
      <c r="DQ209" s="96"/>
      <c r="DR209" s="96"/>
      <c r="DS209" s="96"/>
      <c r="DT209" s="96"/>
      <c r="DU209" s="96"/>
      <c r="DV209" s="96"/>
      <c r="DW209" s="96"/>
      <c r="DX209" s="96"/>
      <c r="DY209" s="96"/>
      <c r="DZ209" s="96"/>
      <c r="EA209" s="96"/>
      <c r="EB209" s="96"/>
      <c r="EC209" s="96"/>
      <c r="ED209" s="96"/>
      <c r="EE209" s="96"/>
      <c r="EF209" s="96"/>
      <c r="EG209" s="96"/>
      <c r="FB209" s="96"/>
      <c r="FC209" s="96"/>
      <c r="FD209" s="96"/>
      <c r="FE209" s="96"/>
      <c r="FF209" s="96"/>
      <c r="FG209" s="96"/>
      <c r="FH209" s="96"/>
      <c r="FI209" s="96"/>
      <c r="FJ209" s="96"/>
      <c r="FK209" s="96"/>
      <c r="FL209" s="96"/>
      <c r="FM209" s="96"/>
      <c r="FN209" s="96"/>
      <c r="FO209" s="96"/>
      <c r="FP209" s="96"/>
      <c r="FQ209" s="96"/>
      <c r="FR209" s="96"/>
      <c r="GM209" s="96"/>
      <c r="GN209" s="96"/>
      <c r="GO209" s="96"/>
      <c r="GP209" s="96"/>
      <c r="GQ209" s="96"/>
      <c r="GR209" s="96"/>
      <c r="GS209" s="96"/>
      <c r="GT209" s="96"/>
      <c r="GU209" s="96"/>
      <c r="GV209" s="96"/>
      <c r="GW209" s="96"/>
      <c r="GX209" s="96"/>
      <c r="GY209" s="96"/>
      <c r="GZ209" s="96"/>
      <c r="HA209" s="96"/>
      <c r="HB209" s="96"/>
    </row>
    <row r="210" spans="41:210" x14ac:dyDescent="0.2">
      <c r="AO210" s="96"/>
      <c r="AP210" s="96"/>
      <c r="AQ210" s="96"/>
      <c r="AR210" s="96"/>
      <c r="AS210" s="96"/>
      <c r="AT210" s="96"/>
      <c r="AU210" s="96"/>
      <c r="AV210" s="96"/>
      <c r="AW210" s="96"/>
      <c r="AX210" s="96"/>
      <c r="AY210" s="96"/>
      <c r="AZ210" s="96"/>
      <c r="BA210" s="96"/>
      <c r="BB210" s="96"/>
      <c r="BC210" s="96"/>
      <c r="BD210" s="96"/>
      <c r="BE210" s="96"/>
      <c r="BF210" s="96"/>
      <c r="BG210" s="96"/>
      <c r="BH210" s="96"/>
      <c r="BI210" s="96"/>
      <c r="BJ210" s="96"/>
      <c r="BK210" s="96"/>
      <c r="CF210" s="96"/>
      <c r="CG210" s="96"/>
      <c r="CH210" s="96"/>
      <c r="CI210" s="96"/>
      <c r="CJ210" s="96"/>
      <c r="CK210" s="96"/>
      <c r="CL210" s="96"/>
      <c r="CM210" s="96"/>
      <c r="CN210" s="96"/>
      <c r="CO210" s="96"/>
      <c r="CP210" s="96"/>
      <c r="CQ210" s="96"/>
      <c r="CR210" s="96"/>
      <c r="CS210" s="96"/>
      <c r="CT210" s="96"/>
      <c r="CU210" s="96"/>
      <c r="CV210" s="96"/>
      <c r="DQ210" s="96"/>
      <c r="DR210" s="96"/>
      <c r="DS210" s="96"/>
      <c r="DT210" s="96"/>
      <c r="DU210" s="96"/>
      <c r="DV210" s="96"/>
      <c r="DW210" s="96"/>
      <c r="DX210" s="96"/>
      <c r="DY210" s="96"/>
      <c r="DZ210" s="96"/>
      <c r="EA210" s="96"/>
      <c r="EB210" s="96"/>
      <c r="EC210" s="96"/>
      <c r="ED210" s="96"/>
      <c r="EE210" s="96"/>
      <c r="EF210" s="96"/>
      <c r="EG210" s="96"/>
      <c r="FB210" s="96"/>
      <c r="FC210" s="96"/>
      <c r="FD210" s="96"/>
      <c r="FE210" s="96"/>
      <c r="FF210" s="96"/>
      <c r="FG210" s="96"/>
      <c r="FH210" s="96"/>
      <c r="FI210" s="96"/>
      <c r="FJ210" s="96"/>
      <c r="FK210" s="96"/>
      <c r="FL210" s="96"/>
      <c r="FM210" s="96"/>
      <c r="FN210" s="96"/>
      <c r="FO210" s="96"/>
      <c r="FP210" s="96"/>
      <c r="FQ210" s="96"/>
      <c r="FR210" s="96"/>
      <c r="GM210" s="96"/>
      <c r="GN210" s="96"/>
      <c r="GO210" s="96"/>
      <c r="GP210" s="96"/>
      <c r="GQ210" s="96"/>
      <c r="GR210" s="96"/>
      <c r="GS210" s="96"/>
      <c r="GT210" s="96"/>
      <c r="GU210" s="96"/>
      <c r="GV210" s="96"/>
      <c r="GW210" s="96"/>
      <c r="GX210" s="96"/>
      <c r="GY210" s="96"/>
      <c r="GZ210" s="96"/>
      <c r="HA210" s="96"/>
      <c r="HB210" s="96"/>
    </row>
    <row r="211" spans="41:210" x14ac:dyDescent="0.2">
      <c r="AO211" s="96"/>
      <c r="AP211" s="96"/>
      <c r="AQ211" s="96"/>
      <c r="AR211" s="96"/>
      <c r="AS211" s="96"/>
      <c r="AT211" s="96"/>
      <c r="AU211" s="96"/>
      <c r="AV211" s="96"/>
      <c r="AW211" s="96"/>
      <c r="AX211" s="96"/>
      <c r="AY211" s="96"/>
      <c r="AZ211" s="96"/>
      <c r="BA211" s="96"/>
      <c r="BB211" s="96"/>
      <c r="BC211" s="96"/>
      <c r="BD211" s="96"/>
      <c r="BE211" s="96"/>
      <c r="BF211" s="96"/>
      <c r="BG211" s="96"/>
      <c r="BH211" s="96"/>
      <c r="BI211" s="96"/>
      <c r="BJ211" s="96"/>
      <c r="BK211" s="96"/>
      <c r="CF211" s="96"/>
      <c r="CG211" s="96"/>
      <c r="CH211" s="96"/>
      <c r="CI211" s="96"/>
      <c r="CJ211" s="96"/>
      <c r="CK211" s="96"/>
      <c r="CL211" s="96"/>
      <c r="CM211" s="96"/>
      <c r="CN211" s="96"/>
      <c r="CO211" s="96"/>
      <c r="CP211" s="96"/>
      <c r="CQ211" s="96"/>
      <c r="CR211" s="96"/>
      <c r="CS211" s="96"/>
      <c r="CT211" s="96"/>
      <c r="CU211" s="96"/>
      <c r="CV211" s="96"/>
      <c r="DQ211" s="96"/>
      <c r="DR211" s="96"/>
      <c r="DS211" s="96"/>
      <c r="DT211" s="96"/>
      <c r="DU211" s="96"/>
      <c r="DV211" s="96"/>
      <c r="DW211" s="96"/>
      <c r="DX211" s="96"/>
      <c r="DY211" s="96"/>
      <c r="DZ211" s="96"/>
      <c r="EA211" s="96"/>
      <c r="EB211" s="96"/>
      <c r="EC211" s="96"/>
      <c r="ED211" s="96"/>
      <c r="EE211" s="96"/>
      <c r="EF211" s="96"/>
      <c r="EG211" s="96"/>
      <c r="FB211" s="96"/>
      <c r="FC211" s="96"/>
      <c r="FD211" s="96"/>
      <c r="FE211" s="96"/>
      <c r="FF211" s="96"/>
      <c r="FG211" s="96"/>
      <c r="FH211" s="96"/>
      <c r="FI211" s="96"/>
      <c r="FJ211" s="96"/>
      <c r="FK211" s="96"/>
      <c r="FL211" s="96"/>
      <c r="FM211" s="96"/>
      <c r="FN211" s="96"/>
      <c r="FO211" s="96"/>
      <c r="FP211" s="96"/>
      <c r="FQ211" s="96"/>
      <c r="FR211" s="96"/>
      <c r="GM211" s="96"/>
      <c r="GN211" s="96"/>
      <c r="GO211" s="96"/>
      <c r="GP211" s="96"/>
      <c r="GQ211" s="96"/>
      <c r="GR211" s="96"/>
      <c r="GS211" s="96"/>
      <c r="GT211" s="96"/>
      <c r="GU211" s="96"/>
      <c r="GV211" s="96"/>
      <c r="GW211" s="96"/>
      <c r="GX211" s="96"/>
      <c r="GY211" s="96"/>
      <c r="GZ211" s="96"/>
      <c r="HA211" s="96"/>
      <c r="HB211" s="96"/>
    </row>
    <row r="212" spans="41:210" x14ac:dyDescent="0.2">
      <c r="AO212" s="96"/>
      <c r="AP212" s="96"/>
      <c r="AQ212" s="96"/>
      <c r="AR212" s="96"/>
      <c r="AS212" s="96"/>
      <c r="AT212" s="96"/>
      <c r="AU212" s="96"/>
      <c r="AV212" s="96"/>
      <c r="AW212" s="96"/>
      <c r="AX212" s="96"/>
      <c r="AY212" s="96"/>
      <c r="AZ212" s="96"/>
      <c r="BA212" s="96"/>
      <c r="BB212" s="96"/>
      <c r="BC212" s="96"/>
      <c r="BD212" s="96"/>
      <c r="BE212" s="96"/>
      <c r="BF212" s="96"/>
      <c r="BG212" s="96"/>
      <c r="BH212" s="96"/>
      <c r="BI212" s="96"/>
      <c r="BJ212" s="96"/>
      <c r="BK212" s="96"/>
      <c r="CF212" s="96"/>
      <c r="CG212" s="96"/>
      <c r="CH212" s="96"/>
      <c r="CI212" s="96"/>
      <c r="CJ212" s="96"/>
      <c r="CK212" s="96"/>
      <c r="CL212" s="96"/>
      <c r="CM212" s="96"/>
      <c r="CN212" s="96"/>
      <c r="CO212" s="96"/>
      <c r="CP212" s="96"/>
      <c r="CQ212" s="96"/>
      <c r="CR212" s="96"/>
      <c r="CS212" s="96"/>
      <c r="CT212" s="96"/>
      <c r="CU212" s="96"/>
      <c r="CV212" s="96"/>
      <c r="DQ212" s="96"/>
      <c r="DR212" s="96"/>
      <c r="DS212" s="96"/>
      <c r="DT212" s="96"/>
      <c r="DU212" s="96"/>
      <c r="DV212" s="96"/>
      <c r="DW212" s="96"/>
      <c r="DX212" s="96"/>
      <c r="DY212" s="96"/>
      <c r="DZ212" s="96"/>
      <c r="EA212" s="96"/>
      <c r="EB212" s="96"/>
      <c r="EC212" s="96"/>
      <c r="ED212" s="96"/>
      <c r="EE212" s="96"/>
      <c r="EF212" s="96"/>
      <c r="EG212" s="96"/>
      <c r="FB212" s="96"/>
      <c r="FC212" s="96"/>
      <c r="FD212" s="96"/>
      <c r="FE212" s="96"/>
      <c r="FF212" s="96"/>
      <c r="FG212" s="96"/>
      <c r="FH212" s="96"/>
      <c r="FI212" s="96"/>
      <c r="FJ212" s="96"/>
      <c r="FK212" s="96"/>
      <c r="FL212" s="96"/>
      <c r="FM212" s="96"/>
      <c r="FN212" s="96"/>
      <c r="FO212" s="96"/>
      <c r="FP212" s="96"/>
      <c r="FQ212" s="96"/>
      <c r="FR212" s="96"/>
      <c r="GM212" s="96"/>
      <c r="GN212" s="96"/>
      <c r="GO212" s="96"/>
      <c r="GP212" s="96"/>
      <c r="GQ212" s="96"/>
      <c r="GR212" s="96"/>
      <c r="GS212" s="96"/>
      <c r="GT212" s="96"/>
      <c r="GU212" s="96"/>
      <c r="GV212" s="96"/>
      <c r="GW212" s="96"/>
      <c r="GX212" s="96"/>
      <c r="GY212" s="96"/>
      <c r="GZ212" s="96"/>
      <c r="HA212" s="96"/>
      <c r="HB212" s="96"/>
    </row>
    <row r="213" spans="41:210" x14ac:dyDescent="0.2">
      <c r="AO213" s="96"/>
      <c r="AP213" s="96"/>
      <c r="AQ213" s="96"/>
      <c r="AR213" s="96"/>
      <c r="AS213" s="96"/>
      <c r="AT213" s="96"/>
      <c r="AU213" s="96"/>
      <c r="AV213" s="96"/>
      <c r="AW213" s="96"/>
      <c r="AX213" s="96"/>
      <c r="AY213" s="96"/>
      <c r="AZ213" s="96"/>
      <c r="BA213" s="96"/>
      <c r="BB213" s="96"/>
      <c r="BC213" s="96"/>
      <c r="BD213" s="96"/>
      <c r="BE213" s="96"/>
      <c r="BF213" s="96"/>
      <c r="BG213" s="96"/>
      <c r="BH213" s="96"/>
      <c r="BI213" s="96"/>
      <c r="BJ213" s="96"/>
      <c r="BK213" s="96"/>
      <c r="CF213" s="96"/>
      <c r="CG213" s="96"/>
      <c r="CH213" s="96"/>
      <c r="CI213" s="96"/>
      <c r="CJ213" s="96"/>
      <c r="CK213" s="96"/>
      <c r="CL213" s="96"/>
      <c r="CM213" s="96"/>
      <c r="CN213" s="96"/>
      <c r="CO213" s="96"/>
      <c r="CP213" s="96"/>
      <c r="CQ213" s="96"/>
      <c r="CR213" s="96"/>
      <c r="CS213" s="96"/>
      <c r="CT213" s="96"/>
      <c r="CU213" s="96"/>
      <c r="CV213" s="96"/>
      <c r="DQ213" s="96"/>
      <c r="DR213" s="96"/>
      <c r="DS213" s="96"/>
      <c r="DT213" s="96"/>
      <c r="DU213" s="96"/>
      <c r="DV213" s="96"/>
      <c r="DW213" s="96"/>
      <c r="DX213" s="96"/>
      <c r="DY213" s="96"/>
      <c r="DZ213" s="96"/>
      <c r="EA213" s="96"/>
      <c r="EB213" s="96"/>
      <c r="EC213" s="96"/>
      <c r="ED213" s="96"/>
      <c r="EE213" s="96"/>
      <c r="EF213" s="96"/>
      <c r="EG213" s="96"/>
      <c r="FB213" s="96"/>
      <c r="FC213" s="96"/>
      <c r="FD213" s="96"/>
      <c r="FE213" s="96"/>
      <c r="FF213" s="96"/>
      <c r="FG213" s="96"/>
      <c r="FH213" s="96"/>
      <c r="FI213" s="96"/>
      <c r="FJ213" s="96"/>
      <c r="FK213" s="96"/>
      <c r="FL213" s="96"/>
      <c r="FM213" s="96"/>
      <c r="FN213" s="96"/>
      <c r="FO213" s="96"/>
      <c r="FP213" s="96"/>
      <c r="FQ213" s="96"/>
      <c r="FR213" s="96"/>
      <c r="GM213" s="96"/>
      <c r="GN213" s="96"/>
      <c r="GO213" s="96"/>
      <c r="GP213" s="96"/>
      <c r="GQ213" s="96"/>
      <c r="GR213" s="96"/>
      <c r="GS213" s="96"/>
      <c r="GT213" s="96"/>
      <c r="GU213" s="96"/>
      <c r="GV213" s="96"/>
      <c r="GW213" s="96"/>
      <c r="GX213" s="96"/>
      <c r="GY213" s="96"/>
      <c r="GZ213" s="96"/>
      <c r="HA213" s="96"/>
      <c r="HB213" s="96"/>
    </row>
    <row r="214" spans="41:210" x14ac:dyDescent="0.2">
      <c r="AO214" s="96"/>
      <c r="AP214" s="96"/>
      <c r="AQ214" s="96"/>
      <c r="AR214" s="96"/>
      <c r="AS214" s="96"/>
      <c r="AT214" s="96"/>
      <c r="AU214" s="96"/>
      <c r="AV214" s="96"/>
      <c r="AW214" s="96"/>
      <c r="AX214" s="96"/>
      <c r="AY214" s="96"/>
      <c r="AZ214" s="96"/>
      <c r="BA214" s="96"/>
      <c r="BB214" s="96"/>
      <c r="BC214" s="96"/>
      <c r="BD214" s="96"/>
      <c r="BE214" s="96"/>
      <c r="BF214" s="96"/>
      <c r="BG214" s="96"/>
      <c r="BH214" s="96"/>
      <c r="BI214" s="96"/>
      <c r="BJ214" s="96"/>
      <c r="BK214" s="96"/>
      <c r="CF214" s="96"/>
      <c r="CG214" s="96"/>
      <c r="CH214" s="96"/>
      <c r="CI214" s="96"/>
      <c r="CJ214" s="96"/>
      <c r="CK214" s="96"/>
      <c r="CL214" s="96"/>
      <c r="CM214" s="96"/>
      <c r="CN214" s="96"/>
      <c r="CO214" s="96"/>
      <c r="CP214" s="96"/>
      <c r="CQ214" s="96"/>
      <c r="CR214" s="96"/>
      <c r="CS214" s="96"/>
      <c r="CT214" s="96"/>
      <c r="CU214" s="96"/>
      <c r="CV214" s="96"/>
      <c r="DQ214" s="96"/>
      <c r="DR214" s="96"/>
      <c r="DS214" s="96"/>
      <c r="DT214" s="96"/>
      <c r="DU214" s="96"/>
      <c r="DV214" s="96"/>
      <c r="DW214" s="96"/>
      <c r="DX214" s="96"/>
      <c r="DY214" s="96"/>
      <c r="DZ214" s="96"/>
      <c r="EA214" s="96"/>
      <c r="EB214" s="96"/>
      <c r="EC214" s="96"/>
      <c r="ED214" s="96"/>
      <c r="EE214" s="96"/>
      <c r="EF214" s="96"/>
      <c r="EG214" s="96"/>
      <c r="FB214" s="96"/>
      <c r="FC214" s="96"/>
      <c r="FD214" s="96"/>
      <c r="FE214" s="96"/>
      <c r="FF214" s="96"/>
      <c r="FG214" s="96"/>
      <c r="FH214" s="96"/>
      <c r="FI214" s="96"/>
      <c r="FJ214" s="96"/>
      <c r="FK214" s="96"/>
      <c r="FL214" s="96"/>
      <c r="FM214" s="96"/>
      <c r="FN214" s="96"/>
      <c r="FO214" s="96"/>
      <c r="FP214" s="96"/>
      <c r="FQ214" s="96"/>
      <c r="FR214" s="96"/>
      <c r="GM214" s="96"/>
      <c r="GN214" s="96"/>
      <c r="GO214" s="96"/>
      <c r="GP214" s="96"/>
      <c r="GQ214" s="96"/>
      <c r="GR214" s="96"/>
      <c r="GS214" s="96"/>
      <c r="GT214" s="96"/>
      <c r="GU214" s="96"/>
      <c r="GV214" s="96"/>
      <c r="GW214" s="96"/>
      <c r="GX214" s="96"/>
      <c r="GY214" s="96"/>
      <c r="GZ214" s="96"/>
      <c r="HA214" s="96"/>
      <c r="HB214" s="96"/>
    </row>
    <row r="215" spans="41:210" x14ac:dyDescent="0.2">
      <c r="AO215" s="96"/>
      <c r="AP215" s="96"/>
      <c r="AQ215" s="96"/>
      <c r="AR215" s="96"/>
      <c r="AS215" s="96"/>
      <c r="AT215" s="96"/>
      <c r="AU215" s="96"/>
      <c r="AV215" s="96"/>
      <c r="AW215" s="96"/>
      <c r="AX215" s="96"/>
      <c r="AY215" s="96"/>
      <c r="AZ215" s="96"/>
      <c r="BA215" s="96"/>
      <c r="BB215" s="96"/>
      <c r="BC215" s="96"/>
      <c r="BD215" s="96"/>
      <c r="BE215" s="96"/>
      <c r="BF215" s="96"/>
      <c r="BG215" s="96"/>
      <c r="BH215" s="96"/>
      <c r="BI215" s="96"/>
      <c r="BJ215" s="96"/>
      <c r="BK215" s="96"/>
      <c r="CF215" s="96"/>
      <c r="CG215" s="96"/>
      <c r="CH215" s="96"/>
      <c r="CI215" s="96"/>
      <c r="CJ215" s="96"/>
      <c r="CK215" s="96"/>
      <c r="CL215" s="96"/>
      <c r="CM215" s="96"/>
      <c r="CN215" s="96"/>
      <c r="CO215" s="96"/>
      <c r="CP215" s="96"/>
      <c r="CQ215" s="96"/>
      <c r="CR215" s="96"/>
      <c r="CS215" s="96"/>
      <c r="CT215" s="96"/>
      <c r="CU215" s="96"/>
      <c r="CV215" s="96"/>
      <c r="DQ215" s="96"/>
      <c r="DR215" s="96"/>
      <c r="DS215" s="96"/>
      <c r="DT215" s="96"/>
      <c r="DU215" s="96"/>
      <c r="DV215" s="96"/>
      <c r="DW215" s="96"/>
      <c r="DX215" s="96"/>
      <c r="DY215" s="96"/>
      <c r="DZ215" s="96"/>
      <c r="EA215" s="96"/>
      <c r="EB215" s="96"/>
      <c r="EC215" s="96"/>
      <c r="ED215" s="96"/>
      <c r="EE215" s="96"/>
      <c r="EF215" s="96"/>
      <c r="EG215" s="96"/>
      <c r="FB215" s="96"/>
      <c r="FC215" s="96"/>
      <c r="FD215" s="96"/>
      <c r="FE215" s="96"/>
      <c r="FF215" s="96"/>
      <c r="FG215" s="96"/>
      <c r="FH215" s="96"/>
      <c r="FI215" s="96"/>
      <c r="FJ215" s="96"/>
      <c r="FK215" s="96"/>
      <c r="FL215" s="96"/>
      <c r="FM215" s="96"/>
      <c r="FN215" s="96"/>
      <c r="FO215" s="96"/>
      <c r="FP215" s="96"/>
      <c r="FQ215" s="96"/>
      <c r="FR215" s="96"/>
      <c r="GM215" s="96"/>
      <c r="GN215" s="96"/>
      <c r="GO215" s="96"/>
      <c r="GP215" s="96"/>
      <c r="GQ215" s="96"/>
      <c r="GR215" s="96"/>
      <c r="GS215" s="96"/>
      <c r="GT215" s="96"/>
      <c r="GU215" s="96"/>
      <c r="GV215" s="96"/>
      <c r="GW215" s="96"/>
      <c r="GX215" s="96"/>
      <c r="GY215" s="96"/>
      <c r="GZ215" s="96"/>
      <c r="HA215" s="96"/>
      <c r="HB215" s="96"/>
    </row>
    <row r="216" spans="41:210" x14ac:dyDescent="0.2">
      <c r="AO216" s="96"/>
      <c r="AP216" s="96"/>
      <c r="AQ216" s="96"/>
      <c r="AR216" s="96"/>
      <c r="AS216" s="96"/>
      <c r="AT216" s="96"/>
      <c r="AU216" s="96"/>
      <c r="AV216" s="96"/>
      <c r="AW216" s="96"/>
      <c r="AX216" s="96"/>
      <c r="AY216" s="96"/>
      <c r="AZ216" s="96"/>
      <c r="BA216" s="96"/>
      <c r="BB216" s="96"/>
      <c r="BC216" s="96"/>
      <c r="BD216" s="96"/>
      <c r="BE216" s="96"/>
      <c r="BF216" s="96"/>
      <c r="BG216" s="96"/>
      <c r="BH216" s="96"/>
      <c r="BI216" s="96"/>
      <c r="BJ216" s="96"/>
      <c r="BK216" s="96"/>
      <c r="CF216" s="96"/>
      <c r="CG216" s="96"/>
      <c r="CH216" s="96"/>
      <c r="CI216" s="96"/>
      <c r="CJ216" s="96"/>
      <c r="CK216" s="96"/>
      <c r="CL216" s="96"/>
      <c r="CM216" s="96"/>
      <c r="CN216" s="96"/>
      <c r="CO216" s="96"/>
      <c r="CP216" s="96"/>
      <c r="CQ216" s="96"/>
      <c r="CR216" s="96"/>
      <c r="CS216" s="96"/>
      <c r="CT216" s="96"/>
      <c r="CU216" s="96"/>
      <c r="CV216" s="96"/>
      <c r="DQ216" s="96"/>
      <c r="DR216" s="96"/>
      <c r="DS216" s="96"/>
      <c r="DT216" s="96"/>
      <c r="DU216" s="96"/>
      <c r="DV216" s="96"/>
      <c r="DW216" s="96"/>
      <c r="DX216" s="96"/>
      <c r="DY216" s="96"/>
      <c r="DZ216" s="96"/>
      <c r="EA216" s="96"/>
      <c r="EB216" s="96"/>
      <c r="EC216" s="96"/>
      <c r="ED216" s="96"/>
      <c r="EE216" s="96"/>
      <c r="EF216" s="96"/>
      <c r="EG216" s="96"/>
      <c r="FB216" s="96"/>
      <c r="FC216" s="96"/>
      <c r="FD216" s="96"/>
      <c r="FE216" s="96"/>
      <c r="FF216" s="96"/>
      <c r="FG216" s="96"/>
      <c r="FH216" s="96"/>
      <c r="FI216" s="96"/>
      <c r="FJ216" s="96"/>
      <c r="FK216" s="96"/>
      <c r="FL216" s="96"/>
      <c r="FM216" s="96"/>
      <c r="FN216" s="96"/>
      <c r="FO216" s="96"/>
      <c r="FP216" s="96"/>
      <c r="FQ216" s="96"/>
      <c r="FR216" s="96"/>
      <c r="GM216" s="96"/>
      <c r="GN216" s="96"/>
      <c r="GO216" s="96"/>
      <c r="GP216" s="96"/>
      <c r="GQ216" s="96"/>
      <c r="GR216" s="96"/>
      <c r="GS216" s="96"/>
      <c r="GT216" s="96"/>
      <c r="GU216" s="96"/>
      <c r="GV216" s="96"/>
      <c r="GW216" s="96"/>
      <c r="GX216" s="96"/>
      <c r="GY216" s="96"/>
      <c r="GZ216" s="96"/>
      <c r="HA216" s="96"/>
      <c r="HB216" s="96"/>
    </row>
    <row r="217" spans="41:210" x14ac:dyDescent="0.2">
      <c r="AO217" s="96"/>
      <c r="AP217" s="96"/>
      <c r="AQ217" s="96"/>
      <c r="AR217" s="96"/>
      <c r="AS217" s="96"/>
      <c r="AT217" s="96"/>
      <c r="AU217" s="96"/>
      <c r="AV217" s="96"/>
      <c r="AW217" s="96"/>
      <c r="AX217" s="96"/>
      <c r="AY217" s="96"/>
      <c r="AZ217" s="96"/>
      <c r="BA217" s="96"/>
      <c r="BB217" s="96"/>
      <c r="BC217" s="96"/>
      <c r="BD217" s="96"/>
      <c r="BE217" s="96"/>
      <c r="BF217" s="96"/>
      <c r="BG217" s="96"/>
      <c r="BH217" s="96"/>
      <c r="BI217" s="96"/>
      <c r="BJ217" s="96"/>
      <c r="BK217" s="96"/>
      <c r="CF217" s="96"/>
      <c r="CG217" s="96"/>
      <c r="CH217" s="96"/>
      <c r="CI217" s="96"/>
      <c r="CJ217" s="96"/>
      <c r="CK217" s="96"/>
      <c r="CL217" s="96"/>
      <c r="CM217" s="96"/>
      <c r="CN217" s="96"/>
      <c r="CO217" s="96"/>
      <c r="CP217" s="96"/>
      <c r="CQ217" s="96"/>
      <c r="CR217" s="96"/>
      <c r="CS217" s="96"/>
      <c r="CT217" s="96"/>
      <c r="CU217" s="96"/>
      <c r="CV217" s="96"/>
      <c r="DQ217" s="96"/>
      <c r="DR217" s="96"/>
      <c r="DS217" s="96"/>
      <c r="DT217" s="96"/>
      <c r="DU217" s="96"/>
      <c r="DV217" s="96"/>
      <c r="DW217" s="96"/>
      <c r="DX217" s="96"/>
      <c r="DY217" s="96"/>
      <c r="DZ217" s="96"/>
      <c r="EA217" s="96"/>
      <c r="EB217" s="96"/>
      <c r="EC217" s="96"/>
      <c r="ED217" s="96"/>
      <c r="EE217" s="96"/>
      <c r="EF217" s="96"/>
      <c r="EG217" s="96"/>
      <c r="FB217" s="96"/>
      <c r="FC217" s="96"/>
      <c r="FD217" s="96"/>
      <c r="FE217" s="96"/>
      <c r="FF217" s="96"/>
      <c r="FG217" s="96"/>
      <c r="FH217" s="96"/>
      <c r="FI217" s="96"/>
      <c r="FJ217" s="96"/>
      <c r="FK217" s="96"/>
      <c r="FL217" s="96"/>
      <c r="FM217" s="96"/>
      <c r="FN217" s="96"/>
      <c r="FO217" s="96"/>
      <c r="FP217" s="96"/>
      <c r="FQ217" s="96"/>
      <c r="FR217" s="96"/>
      <c r="GM217" s="96"/>
      <c r="GN217" s="96"/>
      <c r="GO217" s="96"/>
      <c r="GP217" s="96"/>
      <c r="GQ217" s="96"/>
      <c r="GR217" s="96"/>
      <c r="GS217" s="96"/>
      <c r="GT217" s="96"/>
      <c r="GU217" s="96"/>
      <c r="GV217" s="96"/>
      <c r="GW217" s="96"/>
      <c r="GX217" s="96"/>
      <c r="GY217" s="96"/>
      <c r="GZ217" s="96"/>
      <c r="HA217" s="96"/>
      <c r="HB217" s="96"/>
    </row>
    <row r="218" spans="41:210" x14ac:dyDescent="0.2">
      <c r="AO218" s="96"/>
      <c r="AP218" s="96"/>
      <c r="AQ218" s="96"/>
      <c r="AR218" s="96"/>
      <c r="AS218" s="96"/>
      <c r="AT218" s="96"/>
      <c r="AU218" s="96"/>
      <c r="AV218" s="96"/>
      <c r="AW218" s="96"/>
      <c r="AX218" s="96"/>
      <c r="AY218" s="96"/>
      <c r="AZ218" s="96"/>
      <c r="BA218" s="96"/>
      <c r="BB218" s="96"/>
      <c r="BC218" s="96"/>
      <c r="BD218" s="96"/>
      <c r="BE218" s="96"/>
      <c r="BF218" s="96"/>
      <c r="BG218" s="96"/>
      <c r="BH218" s="96"/>
      <c r="BI218" s="96"/>
      <c r="BJ218" s="96"/>
      <c r="BK218" s="96"/>
      <c r="CF218" s="96"/>
      <c r="CG218" s="96"/>
      <c r="CH218" s="96"/>
      <c r="CI218" s="96"/>
      <c r="CJ218" s="96"/>
      <c r="CK218" s="96"/>
      <c r="CL218" s="96"/>
      <c r="CM218" s="96"/>
      <c r="CN218" s="96"/>
      <c r="CO218" s="96"/>
      <c r="CP218" s="96"/>
      <c r="CQ218" s="96"/>
      <c r="CR218" s="96"/>
      <c r="CS218" s="96"/>
      <c r="CT218" s="96"/>
      <c r="CU218" s="96"/>
      <c r="CV218" s="96"/>
      <c r="DQ218" s="96"/>
      <c r="DR218" s="96"/>
      <c r="DS218" s="96"/>
      <c r="DT218" s="96"/>
      <c r="DU218" s="96"/>
      <c r="DV218" s="96"/>
      <c r="DW218" s="96"/>
      <c r="DX218" s="96"/>
      <c r="DY218" s="96"/>
      <c r="DZ218" s="96"/>
      <c r="EA218" s="96"/>
      <c r="EB218" s="96"/>
      <c r="EC218" s="96"/>
      <c r="ED218" s="96"/>
      <c r="EE218" s="96"/>
      <c r="EF218" s="96"/>
      <c r="EG218" s="96"/>
      <c r="FB218" s="96"/>
      <c r="FC218" s="96"/>
      <c r="FD218" s="96"/>
      <c r="FE218" s="96"/>
      <c r="FF218" s="96"/>
      <c r="FG218" s="96"/>
      <c r="FH218" s="96"/>
      <c r="FI218" s="96"/>
      <c r="FJ218" s="96"/>
      <c r="FK218" s="96"/>
      <c r="FL218" s="96"/>
      <c r="FM218" s="96"/>
      <c r="FN218" s="96"/>
      <c r="FO218" s="96"/>
      <c r="FP218" s="96"/>
      <c r="FQ218" s="96"/>
      <c r="FR218" s="96"/>
      <c r="GM218" s="96"/>
      <c r="GN218" s="96"/>
      <c r="GO218" s="96"/>
      <c r="GP218" s="96"/>
      <c r="GQ218" s="96"/>
      <c r="GR218" s="96"/>
      <c r="GS218" s="96"/>
      <c r="GT218" s="96"/>
      <c r="GU218" s="96"/>
      <c r="GV218" s="96"/>
      <c r="GW218" s="96"/>
      <c r="GX218" s="96"/>
      <c r="GY218" s="96"/>
      <c r="GZ218" s="96"/>
      <c r="HA218" s="96"/>
      <c r="HB218" s="96"/>
    </row>
    <row r="219" spans="41:210" x14ac:dyDescent="0.2">
      <c r="AO219" s="96"/>
      <c r="AP219" s="96"/>
      <c r="AQ219" s="96"/>
      <c r="AR219" s="96"/>
      <c r="AS219" s="96"/>
      <c r="AT219" s="96"/>
      <c r="AU219" s="96"/>
      <c r="AV219" s="96"/>
      <c r="AW219" s="96"/>
      <c r="AX219" s="96"/>
      <c r="AY219" s="96"/>
      <c r="AZ219" s="96"/>
      <c r="BA219" s="96"/>
      <c r="BB219" s="96"/>
      <c r="BC219" s="96"/>
      <c r="BD219" s="96"/>
      <c r="BE219" s="96"/>
      <c r="BF219" s="96"/>
      <c r="BG219" s="96"/>
      <c r="BH219" s="96"/>
      <c r="BI219" s="96"/>
      <c r="BJ219" s="96"/>
      <c r="BK219" s="96"/>
      <c r="CF219" s="96"/>
      <c r="CG219" s="96"/>
      <c r="CH219" s="96"/>
      <c r="CI219" s="96"/>
      <c r="CJ219" s="96"/>
      <c r="CK219" s="96"/>
      <c r="CL219" s="96"/>
      <c r="CM219" s="96"/>
      <c r="CN219" s="96"/>
      <c r="CO219" s="96"/>
      <c r="CP219" s="96"/>
      <c r="CQ219" s="96"/>
      <c r="CR219" s="96"/>
      <c r="CS219" s="96"/>
      <c r="CT219" s="96"/>
      <c r="CU219" s="96"/>
      <c r="CV219" s="96"/>
      <c r="DQ219" s="96"/>
      <c r="DR219" s="96"/>
      <c r="DS219" s="96"/>
      <c r="DT219" s="96"/>
      <c r="DU219" s="96"/>
      <c r="DV219" s="96"/>
      <c r="DW219" s="96"/>
      <c r="DX219" s="96"/>
      <c r="DY219" s="96"/>
      <c r="DZ219" s="96"/>
      <c r="EA219" s="96"/>
      <c r="EB219" s="96"/>
      <c r="EC219" s="96"/>
      <c r="ED219" s="96"/>
      <c r="EE219" s="96"/>
      <c r="EF219" s="96"/>
      <c r="EG219" s="96"/>
      <c r="FB219" s="96"/>
      <c r="FC219" s="96"/>
      <c r="FD219" s="96"/>
      <c r="FE219" s="96"/>
      <c r="FF219" s="96"/>
      <c r="FG219" s="96"/>
      <c r="FH219" s="96"/>
      <c r="FI219" s="96"/>
      <c r="FJ219" s="96"/>
      <c r="FK219" s="96"/>
      <c r="FL219" s="96"/>
      <c r="FM219" s="96"/>
      <c r="FN219" s="96"/>
      <c r="FO219" s="96"/>
      <c r="FP219" s="96"/>
      <c r="FQ219" s="96"/>
      <c r="FR219" s="96"/>
      <c r="GM219" s="96"/>
      <c r="GN219" s="96"/>
      <c r="GO219" s="96"/>
      <c r="GP219" s="96"/>
      <c r="GQ219" s="96"/>
      <c r="GR219" s="96"/>
      <c r="GS219" s="96"/>
      <c r="GT219" s="96"/>
      <c r="GU219" s="96"/>
      <c r="GV219" s="96"/>
      <c r="GW219" s="96"/>
      <c r="GX219" s="96"/>
      <c r="GY219" s="96"/>
      <c r="GZ219" s="96"/>
      <c r="HA219" s="96"/>
      <c r="HB219" s="96"/>
    </row>
    <row r="220" spans="41:210" x14ac:dyDescent="0.2">
      <c r="AO220" s="96"/>
      <c r="AP220" s="96"/>
      <c r="AQ220" s="96"/>
      <c r="AR220" s="96"/>
      <c r="AS220" s="96"/>
      <c r="AT220" s="96"/>
      <c r="AU220" s="96"/>
      <c r="AV220" s="96"/>
      <c r="AW220" s="96"/>
      <c r="AX220" s="96"/>
      <c r="AY220" s="96"/>
      <c r="AZ220" s="96"/>
      <c r="BA220" s="96"/>
      <c r="BB220" s="96"/>
      <c r="BC220" s="96"/>
      <c r="BD220" s="96"/>
      <c r="BE220" s="96"/>
      <c r="BF220" s="96"/>
      <c r="BG220" s="96"/>
      <c r="BH220" s="96"/>
      <c r="BI220" s="96"/>
      <c r="BJ220" s="96"/>
      <c r="BK220" s="96"/>
      <c r="CF220" s="96"/>
      <c r="CG220" s="96"/>
      <c r="CH220" s="96"/>
      <c r="CI220" s="96"/>
      <c r="CJ220" s="96"/>
      <c r="CK220" s="96"/>
      <c r="CL220" s="96"/>
      <c r="CM220" s="96"/>
      <c r="CN220" s="96"/>
      <c r="CO220" s="96"/>
      <c r="CP220" s="96"/>
      <c r="CQ220" s="96"/>
      <c r="CR220" s="96"/>
      <c r="CS220" s="96"/>
      <c r="CT220" s="96"/>
      <c r="CU220" s="96"/>
      <c r="CV220" s="96"/>
      <c r="DQ220" s="96"/>
      <c r="DR220" s="96"/>
      <c r="DS220" s="96"/>
      <c r="DT220" s="96"/>
      <c r="DU220" s="96"/>
      <c r="DV220" s="96"/>
      <c r="DW220" s="96"/>
      <c r="DX220" s="96"/>
      <c r="DY220" s="96"/>
      <c r="DZ220" s="96"/>
      <c r="EA220" s="96"/>
      <c r="EB220" s="96"/>
      <c r="EC220" s="96"/>
      <c r="ED220" s="96"/>
      <c r="EE220" s="96"/>
      <c r="EF220" s="96"/>
      <c r="EG220" s="96"/>
      <c r="FB220" s="96"/>
      <c r="FC220" s="96"/>
      <c r="FD220" s="96"/>
      <c r="FE220" s="96"/>
      <c r="FF220" s="96"/>
      <c r="FG220" s="96"/>
      <c r="FH220" s="96"/>
      <c r="FI220" s="96"/>
      <c r="FJ220" s="96"/>
      <c r="FK220" s="96"/>
      <c r="FL220" s="96"/>
      <c r="FM220" s="96"/>
      <c r="FN220" s="96"/>
      <c r="FO220" s="96"/>
      <c r="FP220" s="96"/>
      <c r="FQ220" s="96"/>
      <c r="FR220" s="96"/>
      <c r="GM220" s="96"/>
      <c r="GN220" s="96"/>
      <c r="GO220" s="96"/>
      <c r="GP220" s="96"/>
      <c r="GQ220" s="96"/>
      <c r="GR220" s="96"/>
      <c r="GS220" s="96"/>
      <c r="GT220" s="96"/>
      <c r="GU220" s="96"/>
      <c r="GV220" s="96"/>
      <c r="GW220" s="96"/>
      <c r="GX220" s="96"/>
      <c r="GY220" s="96"/>
      <c r="GZ220" s="96"/>
      <c r="HA220" s="96"/>
      <c r="HB220" s="96"/>
    </row>
    <row r="221" spans="41:210" x14ac:dyDescent="0.2">
      <c r="AO221" s="96"/>
      <c r="AP221" s="96"/>
      <c r="AQ221" s="96"/>
      <c r="AR221" s="96"/>
      <c r="AS221" s="96"/>
      <c r="AT221" s="96"/>
      <c r="AU221" s="96"/>
      <c r="AV221" s="96"/>
      <c r="AW221" s="96"/>
      <c r="AX221" s="96"/>
      <c r="AY221" s="96"/>
      <c r="AZ221" s="96"/>
      <c r="BA221" s="96"/>
      <c r="BB221" s="96"/>
      <c r="BC221" s="96"/>
      <c r="BD221" s="96"/>
      <c r="BE221" s="96"/>
      <c r="BF221" s="96"/>
      <c r="BG221" s="96"/>
      <c r="BH221" s="96"/>
      <c r="BI221" s="96"/>
      <c r="BJ221" s="96"/>
      <c r="BK221" s="96"/>
      <c r="CF221" s="96"/>
      <c r="CG221" s="96"/>
      <c r="CH221" s="96"/>
      <c r="CI221" s="96"/>
      <c r="CJ221" s="96"/>
      <c r="CK221" s="96"/>
      <c r="CL221" s="96"/>
      <c r="CM221" s="96"/>
      <c r="CN221" s="96"/>
      <c r="CO221" s="96"/>
      <c r="CP221" s="96"/>
      <c r="CQ221" s="96"/>
      <c r="CR221" s="96"/>
      <c r="CS221" s="96"/>
      <c r="CT221" s="96"/>
      <c r="CU221" s="96"/>
      <c r="CV221" s="96"/>
      <c r="DQ221" s="96"/>
      <c r="DR221" s="96"/>
      <c r="DS221" s="96"/>
      <c r="DT221" s="96"/>
      <c r="DU221" s="96"/>
      <c r="DV221" s="96"/>
      <c r="DW221" s="96"/>
      <c r="DX221" s="96"/>
      <c r="DY221" s="96"/>
      <c r="DZ221" s="96"/>
      <c r="EA221" s="96"/>
      <c r="EB221" s="96"/>
      <c r="EC221" s="96"/>
      <c r="ED221" s="96"/>
      <c r="EE221" s="96"/>
      <c r="EF221" s="96"/>
      <c r="EG221" s="96"/>
      <c r="FB221" s="96"/>
      <c r="FC221" s="96"/>
      <c r="FD221" s="96"/>
      <c r="FE221" s="96"/>
      <c r="FF221" s="96"/>
      <c r="FG221" s="96"/>
      <c r="FH221" s="96"/>
      <c r="FI221" s="96"/>
      <c r="FJ221" s="96"/>
      <c r="FK221" s="96"/>
      <c r="FL221" s="96"/>
      <c r="FM221" s="96"/>
      <c r="FN221" s="96"/>
      <c r="FO221" s="96"/>
      <c r="FP221" s="96"/>
      <c r="FQ221" s="96"/>
      <c r="FR221" s="96"/>
      <c r="GM221" s="96"/>
      <c r="GN221" s="96"/>
      <c r="GO221" s="96"/>
      <c r="GP221" s="96"/>
      <c r="GQ221" s="96"/>
      <c r="GR221" s="96"/>
      <c r="GS221" s="96"/>
      <c r="GT221" s="96"/>
      <c r="GU221" s="96"/>
      <c r="GV221" s="96"/>
      <c r="GW221" s="96"/>
      <c r="GX221" s="96"/>
      <c r="GY221" s="96"/>
      <c r="GZ221" s="96"/>
      <c r="HA221" s="96"/>
      <c r="HB221" s="96"/>
    </row>
    <row r="222" spans="41:210" x14ac:dyDescent="0.2">
      <c r="AO222" s="96"/>
      <c r="AP222" s="96"/>
      <c r="AQ222" s="96"/>
      <c r="AR222" s="96"/>
      <c r="AS222" s="96"/>
      <c r="AT222" s="96"/>
      <c r="AU222" s="96"/>
      <c r="AV222" s="96"/>
      <c r="AW222" s="96"/>
      <c r="AX222" s="96"/>
      <c r="AY222" s="96"/>
      <c r="AZ222" s="96"/>
      <c r="BA222" s="96"/>
      <c r="BB222" s="96"/>
      <c r="BC222" s="96"/>
      <c r="BD222" s="96"/>
      <c r="BE222" s="96"/>
      <c r="BF222" s="96"/>
      <c r="BG222" s="96"/>
      <c r="BH222" s="96"/>
      <c r="BI222" s="96"/>
      <c r="BJ222" s="96"/>
      <c r="BK222" s="96"/>
      <c r="CF222" s="96"/>
      <c r="CG222" s="96"/>
      <c r="CH222" s="96"/>
      <c r="CI222" s="96"/>
      <c r="CJ222" s="96"/>
      <c r="CK222" s="96"/>
      <c r="CL222" s="96"/>
      <c r="CM222" s="96"/>
      <c r="CN222" s="96"/>
      <c r="CO222" s="96"/>
      <c r="CP222" s="96"/>
      <c r="CQ222" s="96"/>
      <c r="CR222" s="96"/>
      <c r="CS222" s="96"/>
      <c r="CT222" s="96"/>
      <c r="CU222" s="96"/>
      <c r="CV222" s="96"/>
      <c r="DQ222" s="96"/>
      <c r="DR222" s="96"/>
      <c r="DS222" s="96"/>
      <c r="DT222" s="96"/>
      <c r="DU222" s="96"/>
      <c r="DV222" s="96"/>
      <c r="DW222" s="96"/>
      <c r="DX222" s="96"/>
      <c r="DY222" s="96"/>
      <c r="DZ222" s="96"/>
      <c r="EA222" s="96"/>
      <c r="EB222" s="96"/>
      <c r="EC222" s="96"/>
      <c r="ED222" s="96"/>
      <c r="EE222" s="96"/>
      <c r="EF222" s="96"/>
      <c r="EG222" s="96"/>
      <c r="FB222" s="96"/>
      <c r="FC222" s="96"/>
      <c r="FD222" s="96"/>
      <c r="FE222" s="96"/>
      <c r="FF222" s="96"/>
      <c r="FG222" s="96"/>
      <c r="FH222" s="96"/>
      <c r="FI222" s="96"/>
      <c r="FJ222" s="96"/>
      <c r="FK222" s="96"/>
      <c r="FL222" s="96"/>
      <c r="FM222" s="96"/>
      <c r="FN222" s="96"/>
      <c r="FO222" s="96"/>
      <c r="FP222" s="96"/>
      <c r="FQ222" s="96"/>
      <c r="FR222" s="96"/>
      <c r="GM222" s="96"/>
      <c r="GN222" s="96"/>
      <c r="GO222" s="96"/>
      <c r="GP222" s="96"/>
      <c r="GQ222" s="96"/>
      <c r="GR222" s="96"/>
      <c r="GS222" s="96"/>
      <c r="GT222" s="96"/>
      <c r="GU222" s="96"/>
      <c r="GV222" s="96"/>
      <c r="GW222" s="96"/>
      <c r="GX222" s="96"/>
      <c r="GY222" s="96"/>
      <c r="GZ222" s="96"/>
      <c r="HA222" s="96"/>
      <c r="HB222" s="96"/>
    </row>
    <row r="223" spans="41:210" x14ac:dyDescent="0.2">
      <c r="AO223" s="96"/>
      <c r="AP223" s="96"/>
      <c r="AQ223" s="96"/>
      <c r="AR223" s="96"/>
      <c r="AS223" s="96"/>
      <c r="AT223" s="96"/>
      <c r="AU223" s="96"/>
      <c r="AV223" s="96"/>
      <c r="AW223" s="96"/>
      <c r="AX223" s="96"/>
      <c r="AY223" s="96"/>
      <c r="AZ223" s="96"/>
      <c r="BA223" s="96"/>
      <c r="BB223" s="96"/>
      <c r="BC223" s="96"/>
      <c r="BD223" s="96"/>
      <c r="BE223" s="96"/>
      <c r="BF223" s="96"/>
      <c r="BG223" s="96"/>
      <c r="BH223" s="96"/>
      <c r="BI223" s="96"/>
      <c r="BJ223" s="96"/>
      <c r="BK223" s="96"/>
      <c r="CF223" s="96"/>
      <c r="CG223" s="96"/>
      <c r="CH223" s="96"/>
      <c r="CI223" s="96"/>
      <c r="CJ223" s="96"/>
      <c r="CK223" s="96"/>
      <c r="CL223" s="96"/>
      <c r="CM223" s="96"/>
      <c r="CN223" s="96"/>
      <c r="CO223" s="96"/>
      <c r="CP223" s="96"/>
      <c r="CQ223" s="96"/>
      <c r="CR223" s="96"/>
      <c r="CS223" s="96"/>
      <c r="CT223" s="96"/>
      <c r="CU223" s="96"/>
      <c r="CV223" s="96"/>
      <c r="DQ223" s="96"/>
      <c r="DR223" s="96"/>
      <c r="DS223" s="96"/>
      <c r="DT223" s="96"/>
      <c r="DU223" s="96"/>
      <c r="DV223" s="96"/>
      <c r="DW223" s="96"/>
      <c r="DX223" s="96"/>
      <c r="DY223" s="96"/>
      <c r="DZ223" s="96"/>
      <c r="EA223" s="96"/>
      <c r="EB223" s="96"/>
      <c r="EC223" s="96"/>
      <c r="ED223" s="96"/>
      <c r="EE223" s="96"/>
      <c r="EF223" s="96"/>
      <c r="EG223" s="96"/>
      <c r="FB223" s="96"/>
      <c r="FC223" s="96"/>
      <c r="FD223" s="96"/>
      <c r="FE223" s="96"/>
      <c r="FF223" s="96"/>
      <c r="FG223" s="96"/>
      <c r="FH223" s="96"/>
      <c r="FI223" s="96"/>
      <c r="FJ223" s="96"/>
      <c r="FK223" s="96"/>
      <c r="FL223" s="96"/>
      <c r="FM223" s="96"/>
      <c r="FN223" s="96"/>
      <c r="FO223" s="96"/>
      <c r="FP223" s="96"/>
      <c r="FQ223" s="96"/>
      <c r="FR223" s="96"/>
      <c r="GM223" s="96"/>
      <c r="GN223" s="96"/>
      <c r="GO223" s="96"/>
      <c r="GP223" s="96"/>
      <c r="GQ223" s="96"/>
      <c r="GR223" s="96"/>
      <c r="GS223" s="96"/>
      <c r="GT223" s="96"/>
      <c r="GU223" s="96"/>
      <c r="GV223" s="96"/>
      <c r="GW223" s="96"/>
      <c r="GX223" s="96"/>
      <c r="GY223" s="96"/>
      <c r="GZ223" s="96"/>
      <c r="HA223" s="96"/>
      <c r="HB223" s="96"/>
    </row>
    <row r="224" spans="41:210" x14ac:dyDescent="0.2">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CF224" s="96"/>
      <c r="CG224" s="96"/>
      <c r="CH224" s="96"/>
      <c r="CI224" s="96"/>
      <c r="CJ224" s="96"/>
      <c r="CK224" s="96"/>
      <c r="CL224" s="96"/>
      <c r="CM224" s="96"/>
      <c r="CN224" s="96"/>
      <c r="CO224" s="96"/>
      <c r="CP224" s="96"/>
      <c r="CQ224" s="96"/>
      <c r="CR224" s="96"/>
      <c r="CS224" s="96"/>
      <c r="CT224" s="96"/>
      <c r="CU224" s="96"/>
      <c r="CV224" s="96"/>
      <c r="DQ224" s="96"/>
      <c r="DR224" s="96"/>
      <c r="DS224" s="96"/>
      <c r="DT224" s="96"/>
      <c r="DU224" s="96"/>
      <c r="DV224" s="96"/>
      <c r="DW224" s="96"/>
      <c r="DX224" s="96"/>
      <c r="DY224" s="96"/>
      <c r="DZ224" s="96"/>
      <c r="EA224" s="96"/>
      <c r="EB224" s="96"/>
      <c r="EC224" s="96"/>
      <c r="ED224" s="96"/>
      <c r="EE224" s="96"/>
      <c r="EF224" s="96"/>
      <c r="EG224" s="96"/>
      <c r="FB224" s="96"/>
      <c r="FC224" s="96"/>
      <c r="FD224" s="96"/>
      <c r="FE224" s="96"/>
      <c r="FF224" s="96"/>
      <c r="FG224" s="96"/>
      <c r="FH224" s="96"/>
      <c r="FI224" s="96"/>
      <c r="FJ224" s="96"/>
      <c r="FK224" s="96"/>
      <c r="FL224" s="96"/>
      <c r="FM224" s="96"/>
      <c r="FN224" s="96"/>
      <c r="FO224" s="96"/>
      <c r="FP224" s="96"/>
      <c r="FQ224" s="96"/>
      <c r="FR224" s="96"/>
      <c r="GM224" s="96"/>
      <c r="GN224" s="96"/>
      <c r="GO224" s="96"/>
      <c r="GP224" s="96"/>
      <c r="GQ224" s="96"/>
      <c r="GR224" s="96"/>
      <c r="GS224" s="96"/>
      <c r="GT224" s="96"/>
      <c r="GU224" s="96"/>
      <c r="GV224" s="96"/>
      <c r="GW224" s="96"/>
      <c r="GX224" s="96"/>
      <c r="GY224" s="96"/>
      <c r="GZ224" s="96"/>
      <c r="HA224" s="96"/>
      <c r="HB224" s="96"/>
    </row>
    <row r="225" spans="4:210" x14ac:dyDescent="0.2">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CF225" s="96"/>
      <c r="CG225" s="96"/>
      <c r="CH225" s="96"/>
      <c r="CI225" s="96"/>
      <c r="CJ225" s="96"/>
      <c r="CK225" s="96"/>
      <c r="CL225" s="96"/>
      <c r="CM225" s="96"/>
      <c r="CN225" s="96"/>
      <c r="CO225" s="96"/>
      <c r="CP225" s="96"/>
      <c r="CQ225" s="96"/>
      <c r="CR225" s="96"/>
      <c r="CS225" s="96"/>
      <c r="CT225" s="96"/>
      <c r="CU225" s="96"/>
      <c r="CV225" s="96"/>
      <c r="DQ225" s="96"/>
      <c r="DR225" s="96"/>
      <c r="DS225" s="96"/>
      <c r="DT225" s="96"/>
      <c r="DU225" s="96"/>
      <c r="DV225" s="96"/>
      <c r="DW225" s="96"/>
      <c r="DX225" s="96"/>
      <c r="DY225" s="96"/>
      <c r="DZ225" s="96"/>
      <c r="EA225" s="96"/>
      <c r="EB225" s="96"/>
      <c r="EC225" s="96"/>
      <c r="ED225" s="96"/>
      <c r="EE225" s="96"/>
      <c r="EF225" s="96"/>
      <c r="EG225" s="96"/>
      <c r="FB225" s="96"/>
      <c r="FC225" s="96"/>
      <c r="FD225" s="96"/>
      <c r="FE225" s="96"/>
      <c r="FF225" s="96"/>
      <c r="FG225" s="96"/>
      <c r="FH225" s="96"/>
      <c r="FI225" s="96"/>
      <c r="FJ225" s="96"/>
      <c r="FK225" s="96"/>
      <c r="FL225" s="96"/>
      <c r="FM225" s="96"/>
      <c r="FN225" s="96"/>
      <c r="FO225" s="96"/>
      <c r="FP225" s="96"/>
      <c r="FQ225" s="96"/>
      <c r="FR225" s="96"/>
      <c r="GM225" s="96"/>
      <c r="GN225" s="96"/>
      <c r="GO225" s="96"/>
      <c r="GP225" s="96"/>
      <c r="GQ225" s="96"/>
      <c r="GR225" s="96"/>
      <c r="GS225" s="96"/>
      <c r="GT225" s="96"/>
      <c r="GU225" s="96"/>
      <c r="GV225" s="96"/>
      <c r="GW225" s="96"/>
      <c r="GX225" s="96"/>
      <c r="GY225" s="96"/>
      <c r="GZ225" s="96"/>
      <c r="HA225" s="96"/>
      <c r="HB225" s="96"/>
    </row>
    <row r="226" spans="4:210" x14ac:dyDescent="0.2">
      <c r="D226" s="142"/>
      <c r="AO226" s="96"/>
      <c r="AP226" s="96"/>
      <c r="AQ226" s="96"/>
      <c r="AR226" s="96"/>
      <c r="AS226" s="96"/>
      <c r="AT226" s="96"/>
      <c r="AU226" s="96"/>
      <c r="AV226" s="96"/>
      <c r="AW226" s="96"/>
      <c r="AX226" s="96"/>
      <c r="AY226" s="96"/>
      <c r="AZ226" s="96"/>
      <c r="BA226" s="96"/>
      <c r="BB226" s="96"/>
      <c r="BC226" s="96"/>
      <c r="BD226" s="96"/>
      <c r="BE226" s="96"/>
      <c r="BF226" s="96"/>
      <c r="BG226" s="96"/>
      <c r="BH226" s="96"/>
      <c r="BI226" s="96"/>
      <c r="BJ226" s="96"/>
      <c r="BK226" s="96"/>
      <c r="CF226" s="96"/>
      <c r="CG226" s="96"/>
      <c r="CH226" s="96"/>
      <c r="CI226" s="96"/>
      <c r="CJ226" s="96"/>
      <c r="CK226" s="96"/>
      <c r="CL226" s="96"/>
      <c r="CM226" s="96"/>
      <c r="CN226" s="96"/>
      <c r="CO226" s="96"/>
      <c r="CP226" s="96"/>
      <c r="CQ226" s="96"/>
      <c r="CR226" s="96"/>
      <c r="CS226" s="96"/>
      <c r="CT226" s="96"/>
      <c r="CU226" s="96"/>
      <c r="CV226" s="96"/>
      <c r="DQ226" s="96"/>
      <c r="DR226" s="96"/>
      <c r="DS226" s="96"/>
      <c r="DT226" s="96"/>
      <c r="DU226" s="96"/>
      <c r="DV226" s="96"/>
      <c r="DW226" s="96"/>
      <c r="DX226" s="96"/>
      <c r="DY226" s="96"/>
      <c r="DZ226" s="96"/>
      <c r="EA226" s="96"/>
      <c r="EB226" s="96"/>
      <c r="EC226" s="96"/>
      <c r="ED226" s="96"/>
      <c r="EE226" s="96"/>
      <c r="EF226" s="96"/>
      <c r="EG226" s="96"/>
      <c r="FB226" s="96"/>
      <c r="FC226" s="96"/>
      <c r="FD226" s="96"/>
      <c r="FE226" s="96"/>
      <c r="FF226" s="96"/>
      <c r="FG226" s="96"/>
      <c r="FH226" s="96"/>
      <c r="FI226" s="96"/>
      <c r="FJ226" s="96"/>
      <c r="FK226" s="96"/>
      <c r="FL226" s="96"/>
      <c r="FM226" s="96"/>
      <c r="FN226" s="96"/>
      <c r="FO226" s="96"/>
      <c r="FP226" s="96"/>
      <c r="FQ226" s="96"/>
      <c r="FR226" s="96"/>
      <c r="GM226" s="96"/>
      <c r="GN226" s="96"/>
      <c r="GO226" s="96"/>
      <c r="GP226" s="96"/>
      <c r="GQ226" s="96"/>
      <c r="GR226" s="96"/>
      <c r="GS226" s="96"/>
      <c r="GT226" s="96"/>
      <c r="GU226" s="96"/>
      <c r="GV226" s="96"/>
      <c r="GW226" s="96"/>
      <c r="GX226" s="96"/>
      <c r="GY226" s="96"/>
      <c r="GZ226" s="96"/>
      <c r="HA226" s="96"/>
      <c r="HB226" s="96"/>
    </row>
    <row r="227" spans="4:210" x14ac:dyDescent="0.2">
      <c r="AO227" s="96"/>
      <c r="AP227" s="96"/>
      <c r="AQ227" s="96"/>
      <c r="AR227" s="96"/>
      <c r="AS227" s="96"/>
      <c r="AT227" s="96"/>
      <c r="AU227" s="96"/>
      <c r="AV227" s="96"/>
      <c r="AW227" s="96"/>
      <c r="AX227" s="96"/>
      <c r="AY227" s="96"/>
      <c r="AZ227" s="96"/>
      <c r="BA227" s="96"/>
      <c r="BB227" s="96"/>
      <c r="BC227" s="96"/>
      <c r="BD227" s="96"/>
      <c r="BE227" s="96"/>
      <c r="BF227" s="96"/>
      <c r="BG227" s="96"/>
      <c r="BH227" s="96"/>
      <c r="BI227" s="96"/>
      <c r="BJ227" s="96"/>
      <c r="BK227" s="96"/>
      <c r="CF227" s="96"/>
      <c r="CG227" s="96"/>
      <c r="CH227" s="96"/>
      <c r="CI227" s="96"/>
      <c r="CJ227" s="96"/>
      <c r="CK227" s="96"/>
      <c r="CL227" s="96"/>
      <c r="CM227" s="96"/>
      <c r="CN227" s="96"/>
      <c r="CO227" s="96"/>
      <c r="CP227" s="96"/>
      <c r="CQ227" s="96"/>
      <c r="CR227" s="96"/>
      <c r="CS227" s="96"/>
      <c r="CT227" s="96"/>
      <c r="CU227" s="96"/>
      <c r="CV227" s="96"/>
      <c r="DQ227" s="96"/>
      <c r="DR227" s="96"/>
      <c r="DS227" s="96"/>
      <c r="DT227" s="96"/>
      <c r="DU227" s="96"/>
      <c r="DV227" s="96"/>
      <c r="DW227" s="96"/>
      <c r="DX227" s="96"/>
      <c r="DY227" s="96"/>
      <c r="DZ227" s="96"/>
      <c r="EA227" s="96"/>
      <c r="EB227" s="96"/>
      <c r="EC227" s="96"/>
      <c r="ED227" s="96"/>
      <c r="EE227" s="96"/>
      <c r="EF227" s="96"/>
      <c r="EG227" s="96"/>
      <c r="FB227" s="96"/>
      <c r="FC227" s="96"/>
      <c r="FD227" s="96"/>
      <c r="FE227" s="96"/>
      <c r="FF227" s="96"/>
      <c r="FG227" s="96"/>
      <c r="FH227" s="96"/>
      <c r="FI227" s="96"/>
      <c r="FJ227" s="96"/>
      <c r="FK227" s="96"/>
      <c r="FL227" s="96"/>
      <c r="FM227" s="96"/>
      <c r="FN227" s="96"/>
      <c r="FO227" s="96"/>
      <c r="FP227" s="96"/>
      <c r="FQ227" s="96"/>
      <c r="FR227" s="96"/>
      <c r="GM227" s="96"/>
      <c r="GN227" s="96"/>
      <c r="GO227" s="96"/>
      <c r="GP227" s="96"/>
      <c r="GQ227" s="96"/>
      <c r="GR227" s="96"/>
      <c r="GS227" s="96"/>
      <c r="GT227" s="96"/>
      <c r="GU227" s="96"/>
      <c r="GV227" s="96"/>
      <c r="GW227" s="96"/>
      <c r="GX227" s="96"/>
      <c r="GY227" s="96"/>
      <c r="GZ227" s="96"/>
      <c r="HA227" s="96"/>
      <c r="HB227" s="96"/>
    </row>
    <row r="228" spans="4:210" x14ac:dyDescent="0.2">
      <c r="AO228" s="96"/>
      <c r="AP228" s="96"/>
      <c r="AQ228" s="96"/>
      <c r="AR228" s="96"/>
      <c r="AS228" s="96"/>
      <c r="AT228" s="96"/>
      <c r="AU228" s="96"/>
      <c r="AV228" s="96"/>
      <c r="AW228" s="96"/>
      <c r="AX228" s="96"/>
      <c r="AY228" s="96"/>
      <c r="AZ228" s="96"/>
      <c r="BA228" s="96"/>
      <c r="BB228" s="96"/>
      <c r="BC228" s="96"/>
      <c r="BD228" s="96"/>
      <c r="BE228" s="96"/>
      <c r="BF228" s="96"/>
      <c r="BG228" s="96"/>
      <c r="BH228" s="96"/>
      <c r="BI228" s="96"/>
      <c r="BJ228" s="96"/>
      <c r="BK228" s="96"/>
      <c r="CF228" s="96"/>
      <c r="CG228" s="96"/>
      <c r="CH228" s="96"/>
      <c r="CI228" s="96"/>
      <c r="CJ228" s="96"/>
      <c r="CK228" s="96"/>
      <c r="CL228" s="96"/>
      <c r="CM228" s="96"/>
      <c r="CN228" s="96"/>
      <c r="CO228" s="96"/>
      <c r="CP228" s="96"/>
      <c r="CQ228" s="96"/>
      <c r="CR228" s="96"/>
      <c r="CS228" s="96"/>
      <c r="CT228" s="96"/>
      <c r="CU228" s="96"/>
      <c r="CV228" s="96"/>
      <c r="DQ228" s="96"/>
      <c r="DR228" s="96"/>
      <c r="DS228" s="96"/>
      <c r="DT228" s="96"/>
      <c r="DU228" s="96"/>
      <c r="DV228" s="96"/>
      <c r="DW228" s="96"/>
      <c r="DX228" s="96"/>
      <c r="DY228" s="96"/>
      <c r="DZ228" s="96"/>
      <c r="EA228" s="96"/>
      <c r="EB228" s="96"/>
      <c r="EC228" s="96"/>
      <c r="ED228" s="96"/>
      <c r="EE228" s="96"/>
      <c r="EF228" s="96"/>
      <c r="EG228" s="96"/>
      <c r="FB228" s="96"/>
      <c r="FC228" s="96"/>
      <c r="FD228" s="96"/>
      <c r="FE228" s="96"/>
      <c r="FF228" s="96"/>
      <c r="FG228" s="96"/>
      <c r="FH228" s="96"/>
      <c r="FI228" s="96"/>
      <c r="FJ228" s="96"/>
      <c r="FK228" s="96"/>
      <c r="FL228" s="96"/>
      <c r="FM228" s="96"/>
      <c r="FN228" s="96"/>
      <c r="FO228" s="96"/>
      <c r="FP228" s="96"/>
      <c r="FQ228" s="96"/>
      <c r="FR228" s="96"/>
      <c r="GM228" s="96"/>
      <c r="GN228" s="96"/>
      <c r="GO228" s="96"/>
      <c r="GP228" s="96"/>
      <c r="GQ228" s="96"/>
      <c r="GR228" s="96"/>
      <c r="GS228" s="96"/>
      <c r="GT228" s="96"/>
      <c r="GU228" s="96"/>
      <c r="GV228" s="96"/>
      <c r="GW228" s="96"/>
      <c r="GX228" s="96"/>
      <c r="GY228" s="96"/>
      <c r="GZ228" s="96"/>
      <c r="HA228" s="96"/>
      <c r="HB228" s="96"/>
    </row>
    <row r="229" spans="4:210" x14ac:dyDescent="0.2">
      <c r="AO229" s="96"/>
      <c r="AP229" s="96"/>
      <c r="AQ229" s="96"/>
      <c r="AR229" s="96"/>
      <c r="AS229" s="96"/>
      <c r="AT229" s="96"/>
      <c r="AU229" s="96"/>
      <c r="AV229" s="96"/>
      <c r="AW229" s="96"/>
      <c r="AX229" s="96"/>
      <c r="AY229" s="96"/>
      <c r="AZ229" s="96"/>
      <c r="BA229" s="96"/>
      <c r="BB229" s="96"/>
      <c r="BC229" s="96"/>
      <c r="BD229" s="96"/>
      <c r="BE229" s="96"/>
      <c r="BF229" s="96"/>
      <c r="BG229" s="96"/>
      <c r="BH229" s="96"/>
      <c r="BI229" s="96"/>
      <c r="BJ229" s="96"/>
      <c r="BK229" s="96"/>
      <c r="CF229" s="96"/>
      <c r="CG229" s="96"/>
      <c r="CH229" s="96"/>
      <c r="CI229" s="96"/>
      <c r="CJ229" s="96"/>
      <c r="CK229" s="96"/>
      <c r="CL229" s="96"/>
      <c r="CM229" s="96"/>
      <c r="CN229" s="96"/>
      <c r="CO229" s="96"/>
      <c r="CP229" s="96"/>
      <c r="CQ229" s="96"/>
      <c r="CR229" s="96"/>
      <c r="CS229" s="96"/>
      <c r="CT229" s="96"/>
      <c r="CU229" s="96"/>
      <c r="CV229" s="96"/>
      <c r="DQ229" s="96"/>
      <c r="DR229" s="96"/>
      <c r="DS229" s="96"/>
      <c r="DT229" s="96"/>
      <c r="DU229" s="96"/>
      <c r="DV229" s="96"/>
      <c r="DW229" s="96"/>
      <c r="DX229" s="96"/>
      <c r="DY229" s="96"/>
      <c r="DZ229" s="96"/>
      <c r="EA229" s="96"/>
      <c r="EB229" s="96"/>
      <c r="EC229" s="96"/>
      <c r="ED229" s="96"/>
      <c r="EE229" s="96"/>
      <c r="EF229" s="96"/>
      <c r="EG229" s="96"/>
      <c r="FB229" s="96"/>
      <c r="FC229" s="96"/>
      <c r="FD229" s="96"/>
      <c r="FE229" s="96"/>
      <c r="FF229" s="96"/>
      <c r="FG229" s="96"/>
      <c r="FH229" s="96"/>
      <c r="FI229" s="96"/>
      <c r="FJ229" s="96"/>
      <c r="FK229" s="96"/>
      <c r="FL229" s="96"/>
      <c r="FM229" s="96"/>
      <c r="FN229" s="96"/>
      <c r="FO229" s="96"/>
      <c r="FP229" s="96"/>
      <c r="FQ229" s="96"/>
      <c r="FR229" s="96"/>
      <c r="GM229" s="96"/>
      <c r="GN229" s="96"/>
      <c r="GO229" s="96"/>
      <c r="GP229" s="96"/>
      <c r="GQ229" s="96"/>
      <c r="GR229" s="96"/>
      <c r="GS229" s="96"/>
      <c r="GT229" s="96"/>
      <c r="GU229" s="96"/>
      <c r="GV229" s="96"/>
      <c r="GW229" s="96"/>
      <c r="GX229" s="96"/>
      <c r="GY229" s="96"/>
      <c r="GZ229" s="96"/>
      <c r="HA229" s="96"/>
      <c r="HB229" s="96"/>
    </row>
    <row r="230" spans="4:210" x14ac:dyDescent="0.2">
      <c r="AO230" s="96"/>
      <c r="AP230" s="96"/>
      <c r="AQ230" s="96"/>
      <c r="AR230" s="96"/>
      <c r="AS230" s="96"/>
      <c r="AT230" s="96"/>
      <c r="AU230" s="96"/>
      <c r="AV230" s="96"/>
      <c r="AW230" s="96"/>
      <c r="AX230" s="96"/>
      <c r="AY230" s="96"/>
      <c r="AZ230" s="96"/>
      <c r="BA230" s="96"/>
      <c r="BB230" s="96"/>
      <c r="BC230" s="96"/>
      <c r="BD230" s="96"/>
      <c r="BE230" s="96"/>
      <c r="BF230" s="96"/>
      <c r="BG230" s="96"/>
      <c r="BH230" s="96"/>
      <c r="BI230" s="96"/>
      <c r="BJ230" s="96"/>
      <c r="BK230" s="96"/>
      <c r="CF230" s="96"/>
      <c r="CG230" s="96"/>
      <c r="CH230" s="96"/>
      <c r="CI230" s="96"/>
      <c r="CJ230" s="96"/>
      <c r="CK230" s="96"/>
      <c r="CL230" s="96"/>
      <c r="CM230" s="96"/>
      <c r="CN230" s="96"/>
      <c r="CO230" s="96"/>
      <c r="CP230" s="96"/>
      <c r="CQ230" s="96"/>
      <c r="CR230" s="96"/>
      <c r="CS230" s="96"/>
      <c r="CT230" s="96"/>
      <c r="CU230" s="96"/>
      <c r="CV230" s="96"/>
      <c r="DQ230" s="96"/>
      <c r="DR230" s="96"/>
      <c r="DS230" s="96"/>
      <c r="DT230" s="96"/>
      <c r="DU230" s="96"/>
      <c r="DV230" s="96"/>
      <c r="DW230" s="96"/>
      <c r="DX230" s="96"/>
      <c r="DY230" s="96"/>
      <c r="DZ230" s="96"/>
      <c r="EA230" s="96"/>
      <c r="EB230" s="96"/>
      <c r="EC230" s="96"/>
      <c r="ED230" s="96"/>
      <c r="EE230" s="96"/>
      <c r="EF230" s="96"/>
      <c r="EG230" s="96"/>
      <c r="FB230" s="96"/>
      <c r="FC230" s="96"/>
      <c r="FD230" s="96"/>
      <c r="FE230" s="96"/>
      <c r="FF230" s="96"/>
      <c r="FG230" s="96"/>
      <c r="FH230" s="96"/>
      <c r="FI230" s="96"/>
      <c r="FJ230" s="96"/>
      <c r="FK230" s="96"/>
      <c r="FL230" s="96"/>
      <c r="FM230" s="96"/>
      <c r="FN230" s="96"/>
      <c r="FO230" s="96"/>
      <c r="FP230" s="96"/>
      <c r="FQ230" s="96"/>
      <c r="FR230" s="96"/>
      <c r="GM230" s="96"/>
      <c r="GN230" s="96"/>
      <c r="GO230" s="96"/>
      <c r="GP230" s="96"/>
      <c r="GQ230" s="96"/>
      <c r="GR230" s="96"/>
      <c r="GS230" s="96"/>
      <c r="GT230" s="96"/>
      <c r="GU230" s="96"/>
      <c r="GV230" s="96"/>
      <c r="GW230" s="96"/>
      <c r="GX230" s="96"/>
      <c r="GY230" s="96"/>
      <c r="GZ230" s="96"/>
      <c r="HA230" s="96"/>
      <c r="HB230" s="96"/>
    </row>
    <row r="231" spans="4:210" x14ac:dyDescent="0.2">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CF231" s="96"/>
      <c r="CG231" s="96"/>
      <c r="CH231" s="96"/>
      <c r="CI231" s="96"/>
      <c r="CJ231" s="96"/>
      <c r="CK231" s="96"/>
      <c r="CL231" s="96"/>
      <c r="CM231" s="96"/>
      <c r="CN231" s="96"/>
      <c r="CO231" s="96"/>
      <c r="CP231" s="96"/>
      <c r="CQ231" s="96"/>
      <c r="CR231" s="96"/>
      <c r="CS231" s="96"/>
      <c r="CT231" s="96"/>
      <c r="CU231" s="96"/>
      <c r="CV231" s="96"/>
      <c r="DQ231" s="96"/>
      <c r="DR231" s="96"/>
      <c r="DS231" s="96"/>
      <c r="DT231" s="96"/>
      <c r="DU231" s="96"/>
      <c r="DV231" s="96"/>
      <c r="DW231" s="96"/>
      <c r="DX231" s="96"/>
      <c r="DY231" s="96"/>
      <c r="DZ231" s="96"/>
      <c r="EA231" s="96"/>
      <c r="EB231" s="96"/>
      <c r="EC231" s="96"/>
      <c r="ED231" s="96"/>
      <c r="EE231" s="96"/>
      <c r="EF231" s="96"/>
      <c r="EG231" s="96"/>
      <c r="FB231" s="96"/>
      <c r="FC231" s="96"/>
      <c r="FD231" s="96"/>
      <c r="FE231" s="96"/>
      <c r="FF231" s="96"/>
      <c r="FG231" s="96"/>
      <c r="FH231" s="96"/>
      <c r="FI231" s="96"/>
      <c r="FJ231" s="96"/>
      <c r="FK231" s="96"/>
      <c r="FL231" s="96"/>
      <c r="FM231" s="96"/>
      <c r="FN231" s="96"/>
      <c r="FO231" s="96"/>
      <c r="FP231" s="96"/>
      <c r="FQ231" s="96"/>
      <c r="FR231" s="96"/>
      <c r="GM231" s="96"/>
      <c r="GN231" s="96"/>
      <c r="GO231" s="96"/>
      <c r="GP231" s="96"/>
      <c r="GQ231" s="96"/>
      <c r="GR231" s="96"/>
      <c r="GS231" s="96"/>
      <c r="GT231" s="96"/>
      <c r="GU231" s="96"/>
      <c r="GV231" s="96"/>
      <c r="GW231" s="96"/>
      <c r="GX231" s="96"/>
      <c r="GY231" s="96"/>
      <c r="GZ231" s="96"/>
      <c r="HA231" s="96"/>
      <c r="HB231" s="96"/>
    </row>
    <row r="232" spans="4:210" x14ac:dyDescent="0.2">
      <c r="AO232" s="96"/>
      <c r="AP232" s="96"/>
      <c r="AQ232" s="96"/>
      <c r="AR232" s="96"/>
      <c r="AS232" s="96"/>
      <c r="AT232" s="96"/>
      <c r="AU232" s="96"/>
      <c r="AV232" s="96"/>
      <c r="AW232" s="96"/>
      <c r="AX232" s="96"/>
      <c r="AY232" s="96"/>
      <c r="AZ232" s="96"/>
      <c r="BA232" s="96"/>
      <c r="BB232" s="96"/>
      <c r="BC232" s="96"/>
      <c r="BD232" s="96"/>
      <c r="BE232" s="96"/>
      <c r="BF232" s="96"/>
      <c r="BG232" s="96"/>
      <c r="BH232" s="96"/>
      <c r="BI232" s="96"/>
      <c r="BJ232" s="96"/>
      <c r="BK232" s="96"/>
      <c r="CF232" s="96"/>
      <c r="CG232" s="96"/>
      <c r="CH232" s="96"/>
      <c r="CI232" s="96"/>
      <c r="CJ232" s="96"/>
      <c r="CK232" s="96"/>
      <c r="CL232" s="96"/>
      <c r="CM232" s="96"/>
      <c r="CN232" s="96"/>
      <c r="CO232" s="96"/>
      <c r="CP232" s="96"/>
      <c r="CQ232" s="96"/>
      <c r="CR232" s="96"/>
      <c r="CS232" s="96"/>
      <c r="CT232" s="96"/>
      <c r="CU232" s="96"/>
      <c r="CV232" s="96"/>
      <c r="DQ232" s="96"/>
      <c r="DR232" s="96"/>
      <c r="DS232" s="96"/>
      <c r="DT232" s="96"/>
      <c r="DU232" s="96"/>
      <c r="DV232" s="96"/>
      <c r="DW232" s="96"/>
      <c r="DX232" s="96"/>
      <c r="DY232" s="96"/>
      <c r="DZ232" s="96"/>
      <c r="EA232" s="96"/>
      <c r="EB232" s="96"/>
      <c r="EC232" s="96"/>
      <c r="ED232" s="96"/>
      <c r="EE232" s="96"/>
      <c r="EF232" s="96"/>
      <c r="EG232" s="96"/>
      <c r="FB232" s="96"/>
      <c r="FC232" s="96"/>
      <c r="FD232" s="96"/>
      <c r="FE232" s="96"/>
      <c r="FF232" s="96"/>
      <c r="FG232" s="96"/>
      <c r="FH232" s="96"/>
      <c r="FI232" s="96"/>
      <c r="FJ232" s="96"/>
      <c r="FK232" s="96"/>
      <c r="FL232" s="96"/>
      <c r="FM232" s="96"/>
      <c r="FN232" s="96"/>
      <c r="FO232" s="96"/>
      <c r="FP232" s="96"/>
      <c r="FQ232" s="96"/>
      <c r="FR232" s="96"/>
      <c r="GM232" s="96"/>
      <c r="GN232" s="96"/>
      <c r="GO232" s="96"/>
      <c r="GP232" s="96"/>
      <c r="GQ232" s="96"/>
      <c r="GR232" s="96"/>
      <c r="GS232" s="96"/>
      <c r="GT232" s="96"/>
      <c r="GU232" s="96"/>
      <c r="GV232" s="96"/>
      <c r="GW232" s="96"/>
      <c r="GX232" s="96"/>
      <c r="GY232" s="96"/>
      <c r="GZ232" s="96"/>
      <c r="HA232" s="96"/>
      <c r="HB232" s="96"/>
    </row>
    <row r="233" spans="4:210" x14ac:dyDescent="0.2">
      <c r="AO233" s="96"/>
      <c r="AP233" s="96"/>
      <c r="AQ233" s="96"/>
      <c r="AR233" s="96"/>
      <c r="AS233" s="96"/>
      <c r="AT233" s="96"/>
      <c r="AU233" s="96"/>
      <c r="AV233" s="96"/>
      <c r="AW233" s="96"/>
      <c r="AX233" s="96"/>
      <c r="AY233" s="96"/>
      <c r="AZ233" s="96"/>
      <c r="BA233" s="96"/>
      <c r="BB233" s="96"/>
      <c r="BC233" s="96"/>
      <c r="BD233" s="96"/>
      <c r="BE233" s="96"/>
      <c r="BF233" s="96"/>
      <c r="BG233" s="96"/>
      <c r="BH233" s="96"/>
      <c r="BI233" s="96"/>
      <c r="BJ233" s="96"/>
      <c r="BK233" s="96"/>
      <c r="CF233" s="96"/>
      <c r="CG233" s="96"/>
      <c r="CH233" s="96"/>
      <c r="CI233" s="96"/>
      <c r="CJ233" s="96"/>
      <c r="CK233" s="96"/>
      <c r="CL233" s="96"/>
      <c r="CM233" s="96"/>
      <c r="CN233" s="96"/>
      <c r="CO233" s="96"/>
      <c r="CP233" s="96"/>
      <c r="CQ233" s="96"/>
      <c r="CR233" s="96"/>
      <c r="CS233" s="96"/>
      <c r="CT233" s="96"/>
      <c r="CU233" s="96"/>
      <c r="CV233" s="96"/>
      <c r="DQ233" s="96"/>
      <c r="DR233" s="96"/>
      <c r="DS233" s="96"/>
      <c r="DT233" s="96"/>
      <c r="DU233" s="96"/>
      <c r="DV233" s="96"/>
      <c r="DW233" s="96"/>
      <c r="DX233" s="96"/>
      <c r="DY233" s="96"/>
      <c r="DZ233" s="96"/>
      <c r="EA233" s="96"/>
      <c r="EB233" s="96"/>
      <c r="EC233" s="96"/>
      <c r="ED233" s="96"/>
      <c r="EE233" s="96"/>
      <c r="EF233" s="96"/>
      <c r="EG233" s="96"/>
      <c r="FB233" s="96"/>
      <c r="FC233" s="96"/>
      <c r="FD233" s="96"/>
      <c r="FE233" s="96"/>
      <c r="FF233" s="96"/>
      <c r="FG233" s="96"/>
      <c r="FH233" s="96"/>
      <c r="FI233" s="96"/>
      <c r="FJ233" s="96"/>
      <c r="FK233" s="96"/>
      <c r="FL233" s="96"/>
      <c r="FM233" s="96"/>
      <c r="FN233" s="96"/>
      <c r="FO233" s="96"/>
      <c r="FP233" s="96"/>
      <c r="FQ233" s="96"/>
      <c r="FR233" s="96"/>
      <c r="GM233" s="96"/>
      <c r="GN233" s="96"/>
      <c r="GO233" s="96"/>
      <c r="GP233" s="96"/>
      <c r="GQ233" s="96"/>
      <c r="GR233" s="96"/>
      <c r="GS233" s="96"/>
      <c r="GT233" s="96"/>
      <c r="GU233" s="96"/>
      <c r="GV233" s="96"/>
      <c r="GW233" s="96"/>
      <c r="GX233" s="96"/>
      <c r="GY233" s="96"/>
      <c r="GZ233" s="96"/>
      <c r="HA233" s="96"/>
      <c r="HB233" s="96"/>
    </row>
    <row r="234" spans="4:210" x14ac:dyDescent="0.2">
      <c r="AO234" s="96"/>
      <c r="AP234" s="96"/>
      <c r="AQ234" s="96"/>
      <c r="AR234" s="96"/>
      <c r="AS234" s="96"/>
      <c r="AT234" s="96"/>
      <c r="AU234" s="96"/>
      <c r="AV234" s="96"/>
      <c r="AW234" s="96"/>
      <c r="AX234" s="96"/>
      <c r="AY234" s="96"/>
      <c r="AZ234" s="96"/>
      <c r="BA234" s="96"/>
      <c r="BB234" s="96"/>
      <c r="BC234" s="96"/>
      <c r="BD234" s="96"/>
      <c r="BE234" s="96"/>
      <c r="BF234" s="96"/>
      <c r="BG234" s="96"/>
      <c r="BH234" s="96"/>
      <c r="BI234" s="96"/>
      <c r="BJ234" s="96"/>
      <c r="BK234" s="96"/>
      <c r="CF234" s="96"/>
      <c r="CG234" s="96"/>
      <c r="CH234" s="96"/>
      <c r="CI234" s="96"/>
      <c r="CJ234" s="96"/>
      <c r="CK234" s="96"/>
      <c r="CL234" s="96"/>
      <c r="CM234" s="96"/>
      <c r="CN234" s="96"/>
      <c r="CO234" s="96"/>
      <c r="CP234" s="96"/>
      <c r="CQ234" s="96"/>
      <c r="CR234" s="96"/>
      <c r="CS234" s="96"/>
      <c r="CT234" s="96"/>
      <c r="CU234" s="96"/>
      <c r="CV234" s="96"/>
      <c r="DQ234" s="96"/>
      <c r="DR234" s="96"/>
      <c r="DS234" s="96"/>
      <c r="DT234" s="96"/>
      <c r="DU234" s="96"/>
      <c r="DV234" s="96"/>
      <c r="DW234" s="96"/>
      <c r="DX234" s="96"/>
      <c r="DY234" s="96"/>
      <c r="DZ234" s="96"/>
      <c r="EA234" s="96"/>
      <c r="EB234" s="96"/>
      <c r="EC234" s="96"/>
      <c r="ED234" s="96"/>
      <c r="EE234" s="96"/>
      <c r="EF234" s="96"/>
      <c r="EG234" s="96"/>
      <c r="FB234" s="96"/>
      <c r="FC234" s="96"/>
      <c r="FD234" s="96"/>
      <c r="FE234" s="96"/>
      <c r="FF234" s="96"/>
      <c r="FG234" s="96"/>
      <c r="FH234" s="96"/>
      <c r="FI234" s="96"/>
      <c r="FJ234" s="96"/>
      <c r="FK234" s="96"/>
      <c r="FL234" s="96"/>
      <c r="FM234" s="96"/>
      <c r="FN234" s="96"/>
      <c r="FO234" s="96"/>
      <c r="FP234" s="96"/>
      <c r="FQ234" s="96"/>
      <c r="FR234" s="96"/>
      <c r="GM234" s="96"/>
      <c r="GN234" s="96"/>
      <c r="GO234" s="96"/>
      <c r="GP234" s="96"/>
      <c r="GQ234" s="96"/>
      <c r="GR234" s="96"/>
      <c r="GS234" s="96"/>
      <c r="GT234" s="96"/>
      <c r="GU234" s="96"/>
      <c r="GV234" s="96"/>
      <c r="GW234" s="96"/>
      <c r="GX234" s="96"/>
      <c r="GY234" s="96"/>
      <c r="GZ234" s="96"/>
      <c r="HA234" s="96"/>
      <c r="HB234" s="96"/>
    </row>
    <row r="235" spans="4:210" x14ac:dyDescent="0.2">
      <c r="AO235" s="96"/>
      <c r="AP235" s="96"/>
      <c r="AQ235" s="96"/>
      <c r="AR235" s="96"/>
      <c r="AS235" s="96"/>
      <c r="AT235" s="96"/>
      <c r="AU235" s="96"/>
      <c r="AV235" s="96"/>
      <c r="AW235" s="96"/>
      <c r="AX235" s="96"/>
      <c r="AY235" s="96"/>
      <c r="AZ235" s="96"/>
      <c r="BA235" s="96"/>
      <c r="BB235" s="96"/>
      <c r="BC235" s="96"/>
      <c r="BD235" s="96"/>
      <c r="BE235" s="96"/>
      <c r="BF235" s="96"/>
      <c r="BG235" s="96"/>
      <c r="BH235" s="96"/>
      <c r="BI235" s="96"/>
      <c r="BJ235" s="96"/>
      <c r="BK235" s="96"/>
      <c r="CF235" s="96"/>
      <c r="CG235" s="96"/>
      <c r="CH235" s="96"/>
      <c r="CI235" s="96"/>
      <c r="CJ235" s="96"/>
      <c r="CK235" s="96"/>
      <c r="CL235" s="96"/>
      <c r="CM235" s="96"/>
      <c r="CN235" s="96"/>
      <c r="CO235" s="96"/>
      <c r="CP235" s="96"/>
      <c r="CQ235" s="96"/>
      <c r="CR235" s="96"/>
      <c r="CS235" s="96"/>
      <c r="CT235" s="96"/>
      <c r="CU235" s="96"/>
      <c r="CV235" s="96"/>
      <c r="DQ235" s="96"/>
      <c r="DR235" s="96"/>
      <c r="DS235" s="96"/>
      <c r="DT235" s="96"/>
      <c r="DU235" s="96"/>
      <c r="DV235" s="96"/>
      <c r="DW235" s="96"/>
      <c r="DX235" s="96"/>
      <c r="DY235" s="96"/>
      <c r="DZ235" s="96"/>
      <c r="EA235" s="96"/>
      <c r="EB235" s="96"/>
      <c r="EC235" s="96"/>
      <c r="ED235" s="96"/>
      <c r="EE235" s="96"/>
      <c r="EF235" s="96"/>
      <c r="EG235" s="96"/>
      <c r="FB235" s="96"/>
      <c r="FC235" s="96"/>
      <c r="FD235" s="96"/>
      <c r="FE235" s="96"/>
      <c r="FF235" s="96"/>
      <c r="FG235" s="96"/>
      <c r="FH235" s="96"/>
      <c r="FI235" s="96"/>
      <c r="FJ235" s="96"/>
      <c r="FK235" s="96"/>
      <c r="FL235" s="96"/>
      <c r="FM235" s="96"/>
      <c r="FN235" s="96"/>
      <c r="FO235" s="96"/>
      <c r="FP235" s="96"/>
      <c r="FQ235" s="96"/>
      <c r="FR235" s="96"/>
      <c r="GM235" s="96"/>
      <c r="GN235" s="96"/>
      <c r="GO235" s="96"/>
      <c r="GP235" s="96"/>
      <c r="GQ235" s="96"/>
      <c r="GR235" s="96"/>
      <c r="GS235" s="96"/>
      <c r="GT235" s="96"/>
      <c r="GU235" s="96"/>
      <c r="GV235" s="96"/>
      <c r="GW235" s="96"/>
      <c r="GX235" s="96"/>
      <c r="GY235" s="96"/>
      <c r="GZ235" s="96"/>
      <c r="HA235" s="96"/>
      <c r="HB235" s="96"/>
    </row>
    <row r="236" spans="4:210" x14ac:dyDescent="0.2">
      <c r="AO236" s="96"/>
      <c r="AP236" s="96"/>
      <c r="AQ236" s="96"/>
      <c r="AR236" s="96"/>
      <c r="AS236" s="96"/>
      <c r="AT236" s="96"/>
      <c r="AU236" s="96"/>
      <c r="AV236" s="96"/>
      <c r="AW236" s="96"/>
      <c r="AX236" s="96"/>
      <c r="AY236" s="96"/>
      <c r="AZ236" s="96"/>
      <c r="BA236" s="96"/>
      <c r="BB236" s="96"/>
      <c r="BC236" s="96"/>
      <c r="BD236" s="96"/>
      <c r="BE236" s="96"/>
      <c r="BF236" s="96"/>
      <c r="BG236" s="96"/>
      <c r="BH236" s="96"/>
      <c r="BI236" s="96"/>
      <c r="BJ236" s="96"/>
      <c r="BK236" s="96"/>
      <c r="CF236" s="96"/>
      <c r="CG236" s="96"/>
      <c r="CH236" s="96"/>
      <c r="CI236" s="96"/>
      <c r="CJ236" s="96"/>
      <c r="CK236" s="96"/>
      <c r="CL236" s="96"/>
      <c r="CM236" s="96"/>
      <c r="CN236" s="96"/>
      <c r="CO236" s="96"/>
      <c r="CP236" s="96"/>
      <c r="CQ236" s="96"/>
      <c r="CR236" s="96"/>
      <c r="CS236" s="96"/>
      <c r="CT236" s="96"/>
      <c r="CU236" s="96"/>
      <c r="CV236" s="96"/>
      <c r="DQ236" s="96"/>
      <c r="DR236" s="96"/>
      <c r="DS236" s="96"/>
      <c r="DT236" s="96"/>
      <c r="DU236" s="96"/>
      <c r="DV236" s="96"/>
      <c r="DW236" s="96"/>
      <c r="DX236" s="96"/>
      <c r="DY236" s="96"/>
      <c r="DZ236" s="96"/>
      <c r="EA236" s="96"/>
      <c r="EB236" s="96"/>
      <c r="EC236" s="96"/>
      <c r="ED236" s="96"/>
      <c r="EE236" s="96"/>
      <c r="EF236" s="96"/>
      <c r="EG236" s="96"/>
      <c r="FB236" s="96"/>
      <c r="FC236" s="96"/>
      <c r="FD236" s="96"/>
      <c r="FE236" s="96"/>
      <c r="FF236" s="96"/>
      <c r="FG236" s="96"/>
      <c r="FH236" s="96"/>
      <c r="FI236" s="96"/>
      <c r="FJ236" s="96"/>
      <c r="FK236" s="96"/>
      <c r="FL236" s="96"/>
      <c r="FM236" s="96"/>
      <c r="FN236" s="96"/>
      <c r="FO236" s="96"/>
      <c r="FP236" s="96"/>
      <c r="FQ236" s="96"/>
      <c r="FR236" s="96"/>
      <c r="GM236" s="96"/>
      <c r="GN236" s="96"/>
      <c r="GO236" s="96"/>
      <c r="GP236" s="96"/>
      <c r="GQ236" s="96"/>
      <c r="GR236" s="96"/>
      <c r="GS236" s="96"/>
      <c r="GT236" s="96"/>
      <c r="GU236" s="96"/>
      <c r="GV236" s="96"/>
      <c r="GW236" s="96"/>
      <c r="GX236" s="96"/>
      <c r="GY236" s="96"/>
      <c r="GZ236" s="96"/>
      <c r="HA236" s="96"/>
      <c r="HB236" s="96"/>
    </row>
    <row r="237" spans="4:210" x14ac:dyDescent="0.2">
      <c r="AO237" s="96"/>
      <c r="AP237" s="96"/>
      <c r="AQ237" s="96"/>
      <c r="AR237" s="96"/>
      <c r="AS237" s="96"/>
      <c r="AT237" s="96"/>
      <c r="AU237" s="96"/>
      <c r="AV237" s="96"/>
      <c r="AW237" s="96"/>
      <c r="AX237" s="96"/>
      <c r="AY237" s="96"/>
      <c r="AZ237" s="96"/>
      <c r="BA237" s="96"/>
      <c r="BB237" s="96"/>
      <c r="BC237" s="96"/>
      <c r="BD237" s="96"/>
      <c r="BE237" s="96"/>
      <c r="BF237" s="96"/>
      <c r="BG237" s="96"/>
      <c r="BH237" s="96"/>
      <c r="BI237" s="96"/>
      <c r="BJ237" s="96"/>
      <c r="BK237" s="96"/>
      <c r="CF237" s="96"/>
      <c r="CG237" s="96"/>
      <c r="CH237" s="96"/>
      <c r="CI237" s="96"/>
      <c r="CJ237" s="96"/>
      <c r="CK237" s="96"/>
      <c r="CL237" s="96"/>
      <c r="CM237" s="96"/>
      <c r="CN237" s="96"/>
      <c r="CO237" s="96"/>
      <c r="CP237" s="96"/>
      <c r="CQ237" s="96"/>
      <c r="CR237" s="96"/>
      <c r="CS237" s="96"/>
      <c r="CT237" s="96"/>
      <c r="CU237" s="96"/>
      <c r="CV237" s="96"/>
      <c r="DQ237" s="96"/>
      <c r="DR237" s="96"/>
      <c r="DS237" s="96"/>
      <c r="DT237" s="96"/>
      <c r="DU237" s="96"/>
      <c r="DV237" s="96"/>
      <c r="DW237" s="96"/>
      <c r="DX237" s="96"/>
      <c r="DY237" s="96"/>
      <c r="DZ237" s="96"/>
      <c r="EA237" s="96"/>
      <c r="EB237" s="96"/>
      <c r="EC237" s="96"/>
      <c r="ED237" s="96"/>
      <c r="EE237" s="96"/>
      <c r="EF237" s="96"/>
      <c r="EG237" s="96"/>
      <c r="FB237" s="96"/>
      <c r="FC237" s="96"/>
      <c r="FD237" s="96"/>
      <c r="FE237" s="96"/>
      <c r="FF237" s="96"/>
      <c r="FG237" s="96"/>
      <c r="FH237" s="96"/>
      <c r="FI237" s="96"/>
      <c r="FJ237" s="96"/>
      <c r="FK237" s="96"/>
      <c r="FL237" s="96"/>
      <c r="FM237" s="96"/>
      <c r="FN237" s="96"/>
      <c r="FO237" s="96"/>
      <c r="FP237" s="96"/>
      <c r="FQ237" s="96"/>
      <c r="FR237" s="96"/>
      <c r="GM237" s="96"/>
      <c r="GN237" s="96"/>
      <c r="GO237" s="96"/>
      <c r="GP237" s="96"/>
      <c r="GQ237" s="96"/>
      <c r="GR237" s="96"/>
      <c r="GS237" s="96"/>
      <c r="GT237" s="96"/>
      <c r="GU237" s="96"/>
      <c r="GV237" s="96"/>
      <c r="GW237" s="96"/>
      <c r="GX237" s="96"/>
      <c r="GY237" s="96"/>
      <c r="GZ237" s="96"/>
      <c r="HA237" s="96"/>
      <c r="HB237" s="96"/>
    </row>
    <row r="238" spans="4:210" x14ac:dyDescent="0.2">
      <c r="AO238" s="96"/>
      <c r="AP238" s="96"/>
      <c r="AQ238" s="96"/>
      <c r="AR238" s="96"/>
      <c r="AS238" s="96"/>
      <c r="AT238" s="96"/>
      <c r="AU238" s="96"/>
      <c r="AV238" s="96"/>
      <c r="AW238" s="96"/>
      <c r="AX238" s="96"/>
      <c r="AY238" s="96"/>
      <c r="AZ238" s="96"/>
      <c r="BA238" s="96"/>
      <c r="BB238" s="96"/>
      <c r="BC238" s="96"/>
      <c r="BD238" s="96"/>
      <c r="BE238" s="96"/>
      <c r="BF238" s="96"/>
      <c r="BG238" s="96"/>
      <c r="BH238" s="96"/>
      <c r="BI238" s="96"/>
      <c r="BJ238" s="96"/>
      <c r="BK238" s="96"/>
      <c r="CF238" s="96"/>
      <c r="CG238" s="96"/>
      <c r="CH238" s="96"/>
      <c r="CI238" s="96"/>
      <c r="CJ238" s="96"/>
      <c r="CK238" s="96"/>
      <c r="CL238" s="96"/>
      <c r="CM238" s="96"/>
      <c r="CN238" s="96"/>
      <c r="CO238" s="96"/>
      <c r="CP238" s="96"/>
      <c r="CQ238" s="96"/>
      <c r="CR238" s="96"/>
      <c r="CS238" s="96"/>
      <c r="CT238" s="96"/>
      <c r="CU238" s="96"/>
      <c r="CV238" s="96"/>
      <c r="DQ238" s="96"/>
      <c r="DR238" s="96"/>
      <c r="DS238" s="96"/>
      <c r="DT238" s="96"/>
      <c r="DU238" s="96"/>
      <c r="DV238" s="96"/>
      <c r="DW238" s="96"/>
      <c r="DX238" s="96"/>
      <c r="DY238" s="96"/>
      <c r="DZ238" s="96"/>
      <c r="EA238" s="96"/>
      <c r="EB238" s="96"/>
      <c r="EC238" s="96"/>
      <c r="ED238" s="96"/>
      <c r="EE238" s="96"/>
      <c r="EF238" s="96"/>
      <c r="EG238" s="96"/>
      <c r="FB238" s="96"/>
      <c r="FC238" s="96"/>
      <c r="FD238" s="96"/>
      <c r="FE238" s="96"/>
      <c r="FF238" s="96"/>
      <c r="FG238" s="96"/>
      <c r="FH238" s="96"/>
      <c r="FI238" s="96"/>
      <c r="FJ238" s="96"/>
      <c r="FK238" s="96"/>
      <c r="FL238" s="96"/>
      <c r="FM238" s="96"/>
      <c r="FN238" s="96"/>
      <c r="FO238" s="96"/>
      <c r="FP238" s="96"/>
      <c r="FQ238" s="96"/>
      <c r="FR238" s="96"/>
      <c r="GM238" s="96"/>
      <c r="GN238" s="96"/>
      <c r="GO238" s="96"/>
      <c r="GP238" s="96"/>
      <c r="GQ238" s="96"/>
      <c r="GR238" s="96"/>
      <c r="GS238" s="96"/>
      <c r="GT238" s="96"/>
      <c r="GU238" s="96"/>
      <c r="GV238" s="96"/>
      <c r="GW238" s="96"/>
      <c r="GX238" s="96"/>
      <c r="GY238" s="96"/>
      <c r="GZ238" s="96"/>
      <c r="HA238" s="96"/>
      <c r="HB238" s="96"/>
    </row>
    <row r="239" spans="4:210" x14ac:dyDescent="0.2">
      <c r="AO239" s="96"/>
      <c r="AP239" s="96"/>
      <c r="AQ239" s="96"/>
      <c r="AR239" s="96"/>
      <c r="AS239" s="96"/>
      <c r="AT239" s="96"/>
      <c r="AU239" s="96"/>
      <c r="AV239" s="96"/>
      <c r="AW239" s="96"/>
      <c r="AX239" s="96"/>
      <c r="AY239" s="96"/>
      <c r="AZ239" s="96"/>
      <c r="BA239" s="96"/>
      <c r="BB239" s="96"/>
      <c r="BC239" s="96"/>
      <c r="BD239" s="96"/>
      <c r="BE239" s="96"/>
      <c r="BF239" s="96"/>
      <c r="BG239" s="96"/>
      <c r="BH239" s="96"/>
      <c r="BI239" s="96"/>
      <c r="BJ239" s="96"/>
      <c r="BK239" s="96"/>
      <c r="CF239" s="96"/>
      <c r="CG239" s="96"/>
      <c r="CH239" s="96"/>
      <c r="CI239" s="96"/>
      <c r="CJ239" s="96"/>
      <c r="CK239" s="96"/>
      <c r="CL239" s="96"/>
      <c r="CM239" s="96"/>
      <c r="CN239" s="96"/>
      <c r="CO239" s="96"/>
      <c r="CP239" s="96"/>
      <c r="CQ239" s="96"/>
      <c r="CR239" s="96"/>
      <c r="CS239" s="96"/>
      <c r="CT239" s="96"/>
      <c r="CU239" s="96"/>
      <c r="CV239" s="96"/>
      <c r="DQ239" s="96"/>
      <c r="DR239" s="96"/>
      <c r="DS239" s="96"/>
      <c r="DT239" s="96"/>
      <c r="DU239" s="96"/>
      <c r="DV239" s="96"/>
      <c r="DW239" s="96"/>
      <c r="DX239" s="96"/>
      <c r="DY239" s="96"/>
      <c r="DZ239" s="96"/>
      <c r="EA239" s="96"/>
      <c r="EB239" s="96"/>
      <c r="EC239" s="96"/>
      <c r="ED239" s="96"/>
      <c r="EE239" s="96"/>
      <c r="EF239" s="96"/>
      <c r="EG239" s="96"/>
      <c r="FB239" s="96"/>
      <c r="FC239" s="96"/>
      <c r="FD239" s="96"/>
      <c r="FE239" s="96"/>
      <c r="FF239" s="96"/>
      <c r="FG239" s="96"/>
      <c r="FH239" s="96"/>
      <c r="FI239" s="96"/>
      <c r="FJ239" s="96"/>
      <c r="FK239" s="96"/>
      <c r="FL239" s="96"/>
      <c r="FM239" s="96"/>
      <c r="FN239" s="96"/>
      <c r="FO239" s="96"/>
      <c r="FP239" s="96"/>
      <c r="FQ239" s="96"/>
      <c r="FR239" s="96"/>
      <c r="GM239" s="96"/>
      <c r="GN239" s="96"/>
      <c r="GO239" s="96"/>
      <c r="GP239" s="96"/>
      <c r="GQ239" s="96"/>
      <c r="GR239" s="96"/>
      <c r="GS239" s="96"/>
      <c r="GT239" s="96"/>
      <c r="GU239" s="96"/>
      <c r="GV239" s="96"/>
      <c r="GW239" s="96"/>
      <c r="GX239" s="96"/>
      <c r="GY239" s="96"/>
      <c r="GZ239" s="96"/>
      <c r="HA239" s="96"/>
      <c r="HB239" s="96"/>
    </row>
    <row r="240" spans="4:210" x14ac:dyDescent="0.2">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CF240" s="96"/>
      <c r="CG240" s="96"/>
      <c r="CH240" s="96"/>
      <c r="CI240" s="96"/>
      <c r="CJ240" s="96"/>
      <c r="CK240" s="96"/>
      <c r="CL240" s="96"/>
      <c r="CM240" s="96"/>
      <c r="CN240" s="96"/>
      <c r="CO240" s="96"/>
      <c r="CP240" s="96"/>
      <c r="CQ240" s="96"/>
      <c r="CR240" s="96"/>
      <c r="CS240" s="96"/>
      <c r="CT240" s="96"/>
      <c r="CU240" s="96"/>
      <c r="CV240" s="96"/>
      <c r="DQ240" s="96"/>
      <c r="DR240" s="96"/>
      <c r="DS240" s="96"/>
      <c r="DT240" s="96"/>
      <c r="DU240" s="96"/>
      <c r="DV240" s="96"/>
      <c r="DW240" s="96"/>
      <c r="DX240" s="96"/>
      <c r="DY240" s="96"/>
      <c r="DZ240" s="96"/>
      <c r="EA240" s="96"/>
      <c r="EB240" s="96"/>
      <c r="EC240" s="96"/>
      <c r="ED240" s="96"/>
      <c r="EE240" s="96"/>
      <c r="EF240" s="96"/>
      <c r="EG240" s="96"/>
      <c r="FB240" s="96"/>
      <c r="FC240" s="96"/>
      <c r="FD240" s="96"/>
      <c r="FE240" s="96"/>
      <c r="FF240" s="96"/>
      <c r="FG240" s="96"/>
      <c r="FH240" s="96"/>
      <c r="FI240" s="96"/>
      <c r="FJ240" s="96"/>
      <c r="FK240" s="96"/>
      <c r="FL240" s="96"/>
      <c r="FM240" s="96"/>
      <c r="FN240" s="96"/>
      <c r="FO240" s="96"/>
      <c r="FP240" s="96"/>
      <c r="FQ240" s="96"/>
      <c r="FR240" s="96"/>
      <c r="GM240" s="96"/>
      <c r="GN240" s="96"/>
      <c r="GO240" s="96"/>
      <c r="GP240" s="96"/>
      <c r="GQ240" s="96"/>
      <c r="GR240" s="96"/>
      <c r="GS240" s="96"/>
      <c r="GT240" s="96"/>
      <c r="GU240" s="96"/>
      <c r="GV240" s="96"/>
      <c r="GW240" s="96"/>
      <c r="GX240" s="96"/>
      <c r="GY240" s="96"/>
      <c r="GZ240" s="96"/>
      <c r="HA240" s="96"/>
      <c r="HB240" s="96"/>
    </row>
    <row r="241" spans="41:210" x14ac:dyDescent="0.2">
      <c r="AO241" s="96"/>
      <c r="AP241" s="96"/>
      <c r="AQ241" s="96"/>
      <c r="AR241" s="96"/>
      <c r="AS241" s="96"/>
      <c r="AT241" s="96"/>
      <c r="AU241" s="96"/>
      <c r="AV241" s="141"/>
      <c r="AW241" s="141"/>
      <c r="AX241" s="141"/>
      <c r="AY241" s="141"/>
      <c r="AZ241" s="141"/>
      <c r="BA241" s="141"/>
      <c r="BB241" s="141"/>
      <c r="BC241" s="141"/>
      <c r="BD241" s="141"/>
      <c r="BE241" s="141"/>
      <c r="BF241" s="141"/>
      <c r="BG241" s="141"/>
      <c r="BH241" s="141"/>
      <c r="BI241" s="141"/>
      <c r="BJ241" s="141"/>
      <c r="BK241" s="96"/>
      <c r="CF241" s="96"/>
      <c r="CG241" s="141"/>
      <c r="CH241" s="141"/>
      <c r="CI241" s="141"/>
      <c r="CJ241" s="141"/>
      <c r="CK241" s="141"/>
      <c r="CL241" s="141"/>
      <c r="CM241" s="141"/>
      <c r="CN241" s="141"/>
      <c r="CO241" s="141"/>
      <c r="CP241" s="141"/>
      <c r="CQ241" s="141"/>
      <c r="CR241" s="141"/>
      <c r="CS241" s="141"/>
      <c r="CT241" s="141"/>
      <c r="CU241" s="141"/>
      <c r="CV241" s="96"/>
      <c r="DQ241" s="96"/>
      <c r="DR241" s="141"/>
      <c r="DS241" s="141"/>
      <c r="DT241" s="141"/>
      <c r="DU241" s="141"/>
      <c r="DV241" s="141"/>
      <c r="DW241" s="141"/>
      <c r="DX241" s="141"/>
      <c r="DY241" s="141"/>
      <c r="DZ241" s="141"/>
      <c r="EA241" s="141"/>
      <c r="EB241" s="141"/>
      <c r="EC241" s="141"/>
      <c r="ED241" s="141"/>
      <c r="EE241" s="141"/>
      <c r="EF241" s="141"/>
      <c r="EG241" s="96"/>
      <c r="FB241" s="96"/>
      <c r="FC241" s="141"/>
      <c r="FD241" s="141"/>
      <c r="FE241" s="141"/>
      <c r="FF241" s="141"/>
      <c r="FG241" s="141"/>
      <c r="FH241" s="141"/>
      <c r="FI241" s="141"/>
      <c r="FJ241" s="141"/>
      <c r="FK241" s="141"/>
      <c r="FL241" s="141"/>
      <c r="FM241" s="141"/>
      <c r="FN241" s="141"/>
      <c r="FO241" s="141"/>
      <c r="FP241" s="141"/>
      <c r="FQ241" s="141"/>
      <c r="FR241" s="96"/>
      <c r="GM241" s="96"/>
      <c r="GN241" s="141"/>
      <c r="GO241" s="141"/>
      <c r="GP241" s="141"/>
      <c r="GQ241" s="141"/>
      <c r="GR241" s="141"/>
      <c r="GS241" s="141"/>
      <c r="GT241" s="141"/>
      <c r="GU241" s="141"/>
      <c r="GV241" s="141"/>
      <c r="GW241" s="141"/>
      <c r="GX241" s="141"/>
      <c r="GY241" s="141"/>
      <c r="GZ241" s="141"/>
      <c r="HA241" s="141"/>
      <c r="HB241" s="141"/>
    </row>
    <row r="242" spans="41:210" x14ac:dyDescent="0.2">
      <c r="AO242" s="96"/>
      <c r="AP242" s="96"/>
      <c r="AQ242" s="96"/>
      <c r="AR242" s="96"/>
      <c r="AS242" s="96"/>
      <c r="AT242" s="140"/>
      <c r="AU242" s="96"/>
      <c r="AV242" s="96"/>
      <c r="AW242" s="96"/>
      <c r="AX242" s="96"/>
      <c r="AY242" s="96"/>
      <c r="AZ242" s="96"/>
      <c r="BA242" s="96"/>
      <c r="BB242" s="96"/>
      <c r="BC242" s="96"/>
      <c r="BD242" s="96"/>
      <c r="BE242" s="96"/>
      <c r="BF242" s="96"/>
      <c r="BG242" s="96"/>
      <c r="BH242" s="96"/>
      <c r="BI242" s="96"/>
      <c r="BJ242" s="96"/>
      <c r="BK242" s="96"/>
      <c r="CF242" s="96"/>
      <c r="CG242" s="96"/>
      <c r="CH242" s="96"/>
      <c r="CI242" s="96"/>
      <c r="CJ242" s="96"/>
      <c r="CK242" s="96"/>
      <c r="CL242" s="96"/>
      <c r="CM242" s="96"/>
      <c r="CN242" s="96"/>
      <c r="CO242" s="96"/>
      <c r="CP242" s="96"/>
      <c r="CQ242" s="96"/>
      <c r="CR242" s="96"/>
      <c r="CS242" s="96"/>
      <c r="CT242" s="96"/>
      <c r="CU242" s="96"/>
      <c r="CV242" s="96"/>
      <c r="DQ242" s="96"/>
      <c r="DR242" s="96"/>
      <c r="DS242" s="96"/>
      <c r="DT242" s="96"/>
      <c r="DU242" s="96"/>
      <c r="DV242" s="96"/>
      <c r="DW242" s="96"/>
      <c r="DX242" s="96"/>
      <c r="DY242" s="96"/>
      <c r="DZ242" s="96"/>
      <c r="EA242" s="96"/>
      <c r="EB242" s="96"/>
      <c r="EC242" s="96"/>
      <c r="ED242" s="96"/>
      <c r="EE242" s="96"/>
      <c r="EF242" s="96"/>
      <c r="EG242" s="96"/>
      <c r="FB242" s="96"/>
      <c r="FC242" s="96"/>
      <c r="FD242" s="96"/>
      <c r="FE242" s="96"/>
      <c r="FF242" s="96"/>
      <c r="FG242" s="96"/>
      <c r="FH242" s="96"/>
      <c r="FI242" s="96"/>
      <c r="FJ242" s="96"/>
      <c r="FK242" s="96"/>
      <c r="FL242" s="96"/>
      <c r="FM242" s="96"/>
      <c r="FN242" s="96"/>
      <c r="FO242" s="96"/>
      <c r="FP242" s="96"/>
      <c r="FQ242" s="96"/>
      <c r="FR242" s="96"/>
      <c r="GM242" s="96"/>
      <c r="GN242" s="96"/>
      <c r="GO242" s="96"/>
      <c r="GP242" s="96"/>
      <c r="GQ242" s="96"/>
      <c r="GR242" s="96"/>
      <c r="GS242" s="96"/>
      <c r="GT242" s="96"/>
      <c r="GU242" s="96"/>
      <c r="GV242" s="96"/>
      <c r="GW242" s="96"/>
      <c r="GX242" s="96"/>
      <c r="GY242" s="96"/>
      <c r="GZ242" s="96"/>
      <c r="HA242" s="96"/>
      <c r="HB242" s="96"/>
    </row>
    <row r="243" spans="41:210" x14ac:dyDescent="0.2">
      <c r="AO243" s="96"/>
      <c r="AP243" s="96"/>
      <c r="AQ243" s="96"/>
      <c r="AR243" s="96"/>
      <c r="AS243" s="96"/>
      <c r="AT243" s="140"/>
      <c r="AU243" s="96"/>
      <c r="AV243" s="96"/>
      <c r="AW243" s="96"/>
      <c r="AX243" s="96"/>
      <c r="AY243" s="96"/>
      <c r="AZ243" s="96"/>
      <c r="BA243" s="96"/>
      <c r="BB243" s="96"/>
      <c r="BC243" s="96"/>
      <c r="BD243" s="96"/>
      <c r="BE243" s="96"/>
      <c r="BF243" s="96"/>
      <c r="BG243" s="96"/>
      <c r="BH243" s="96"/>
      <c r="BI243" s="96"/>
      <c r="BJ243" s="96"/>
      <c r="BK243" s="96"/>
      <c r="CF243" s="96"/>
      <c r="CG243" s="96"/>
      <c r="CH243" s="96"/>
      <c r="CI243" s="96"/>
      <c r="CJ243" s="96"/>
      <c r="CK243" s="96"/>
      <c r="CL243" s="96"/>
      <c r="CM243" s="96"/>
      <c r="CN243" s="96"/>
      <c r="CO243" s="96"/>
      <c r="CP243" s="96"/>
      <c r="CQ243" s="96"/>
      <c r="CR243" s="96"/>
      <c r="CS243" s="96"/>
      <c r="CT243" s="96"/>
      <c r="CU243" s="96"/>
      <c r="CV243" s="96"/>
      <c r="DQ243" s="96"/>
      <c r="DR243" s="96"/>
      <c r="DS243" s="96"/>
      <c r="DT243" s="96"/>
      <c r="DU243" s="96"/>
      <c r="DV243" s="96"/>
      <c r="DW243" s="96"/>
      <c r="DX243" s="96"/>
      <c r="DY243" s="96"/>
      <c r="DZ243" s="96"/>
      <c r="EA243" s="96"/>
      <c r="EB243" s="96"/>
      <c r="EC243" s="96"/>
      <c r="ED243" s="96"/>
      <c r="EE243" s="96"/>
      <c r="EF243" s="96"/>
      <c r="EG243" s="96"/>
      <c r="FB243" s="96"/>
      <c r="FC243" s="96"/>
      <c r="FD243" s="96"/>
      <c r="FE243" s="96"/>
      <c r="FF243" s="96"/>
      <c r="FG243" s="96"/>
      <c r="FH243" s="96"/>
      <c r="FI243" s="96"/>
      <c r="FJ243" s="96"/>
      <c r="FK243" s="96"/>
      <c r="FL243" s="96"/>
      <c r="FM243" s="96"/>
      <c r="FN243" s="96"/>
      <c r="FO243" s="96"/>
      <c r="FP243" s="96"/>
      <c r="FQ243" s="96"/>
      <c r="FR243" s="96"/>
      <c r="GM243" s="96"/>
      <c r="GN243" s="96"/>
      <c r="GO243" s="96"/>
      <c r="GP243" s="96"/>
      <c r="GQ243" s="96"/>
      <c r="GR243" s="96"/>
      <c r="GS243" s="96"/>
      <c r="GT243" s="96"/>
      <c r="GU243" s="96"/>
      <c r="GV243" s="96"/>
      <c r="GW243" s="96"/>
      <c r="GX243" s="96"/>
      <c r="GY243" s="96"/>
      <c r="GZ243" s="96"/>
      <c r="HA243" s="96"/>
      <c r="HB243" s="96"/>
    </row>
    <row r="244" spans="41:210" x14ac:dyDescent="0.2">
      <c r="AO244" s="96"/>
      <c r="AP244" s="96"/>
      <c r="AQ244" s="96"/>
      <c r="AR244" s="96"/>
      <c r="AS244" s="96"/>
      <c r="AT244" s="140"/>
      <c r="AU244" s="96"/>
      <c r="AV244" s="96"/>
      <c r="AW244" s="96"/>
      <c r="AX244" s="96"/>
      <c r="AY244" s="96"/>
      <c r="AZ244" s="96"/>
      <c r="BA244" s="96"/>
      <c r="BB244" s="96"/>
      <c r="BC244" s="96"/>
      <c r="BD244" s="96"/>
      <c r="BE244" s="96"/>
      <c r="BF244" s="96"/>
      <c r="BG244" s="96"/>
      <c r="BH244" s="96"/>
      <c r="BI244" s="96"/>
      <c r="BJ244" s="96"/>
      <c r="BK244" s="96"/>
      <c r="CF244" s="96"/>
      <c r="CG244" s="96"/>
      <c r="CH244" s="96"/>
      <c r="CI244" s="96"/>
      <c r="CJ244" s="96"/>
      <c r="CK244" s="96"/>
      <c r="CL244" s="96"/>
      <c r="CM244" s="96"/>
      <c r="CN244" s="96"/>
      <c r="CO244" s="96"/>
      <c r="CP244" s="96"/>
      <c r="CQ244" s="96"/>
      <c r="CR244" s="96"/>
      <c r="CS244" s="96"/>
      <c r="CT244" s="96"/>
      <c r="CU244" s="96"/>
      <c r="CV244" s="96"/>
      <c r="DQ244" s="96"/>
      <c r="DR244" s="96"/>
      <c r="DS244" s="96"/>
      <c r="DT244" s="96"/>
      <c r="DU244" s="96"/>
      <c r="DV244" s="96"/>
      <c r="DW244" s="96"/>
      <c r="DX244" s="96"/>
      <c r="DY244" s="96"/>
      <c r="DZ244" s="96"/>
      <c r="EA244" s="96"/>
      <c r="EB244" s="96"/>
      <c r="EC244" s="96"/>
      <c r="ED244" s="96"/>
      <c r="EE244" s="96"/>
      <c r="EF244" s="96"/>
      <c r="EG244" s="96"/>
      <c r="FB244" s="96"/>
      <c r="FC244" s="96"/>
      <c r="FD244" s="96"/>
      <c r="FE244" s="96"/>
      <c r="FF244" s="96"/>
      <c r="FG244" s="96"/>
      <c r="FH244" s="96"/>
      <c r="FI244" s="96"/>
      <c r="FJ244" s="96"/>
      <c r="FK244" s="96"/>
      <c r="FL244" s="96"/>
      <c r="FM244" s="96"/>
      <c r="FN244" s="96"/>
      <c r="FO244" s="96"/>
      <c r="FP244" s="96"/>
      <c r="FQ244" s="96"/>
      <c r="FR244" s="96"/>
      <c r="GM244" s="96"/>
      <c r="GN244" s="96"/>
      <c r="GO244" s="96"/>
      <c r="GP244" s="96"/>
      <c r="GQ244" s="96"/>
      <c r="GR244" s="96"/>
      <c r="GS244" s="96"/>
      <c r="GT244" s="96"/>
      <c r="GU244" s="96"/>
      <c r="GV244" s="96"/>
      <c r="GW244" s="96"/>
      <c r="GX244" s="96"/>
      <c r="GY244" s="96"/>
      <c r="GZ244" s="96"/>
      <c r="HA244" s="96"/>
      <c r="HB244" s="96"/>
    </row>
    <row r="245" spans="41:210" x14ac:dyDescent="0.2">
      <c r="AO245" s="96"/>
      <c r="AP245" s="96"/>
      <c r="AQ245" s="96"/>
      <c r="AR245" s="96"/>
      <c r="AS245" s="96"/>
      <c r="AT245" s="140"/>
      <c r="AU245" s="96"/>
      <c r="AV245" s="96"/>
      <c r="AW245" s="96"/>
      <c r="AX245" s="96"/>
      <c r="AY245" s="96"/>
      <c r="AZ245" s="96"/>
      <c r="BA245" s="96"/>
      <c r="BB245" s="96"/>
      <c r="BC245" s="96"/>
      <c r="BD245" s="96"/>
      <c r="BE245" s="96"/>
      <c r="BF245" s="96"/>
      <c r="BG245" s="96"/>
      <c r="BH245" s="96"/>
      <c r="BI245" s="96"/>
      <c r="BJ245" s="96"/>
      <c r="BK245" s="96"/>
      <c r="CF245" s="96"/>
      <c r="CG245" s="96"/>
      <c r="CH245" s="96"/>
      <c r="CI245" s="96"/>
      <c r="CJ245" s="96"/>
      <c r="CK245" s="96"/>
      <c r="CL245" s="96"/>
      <c r="CM245" s="96"/>
      <c r="CN245" s="96"/>
      <c r="CO245" s="96"/>
      <c r="CP245" s="96"/>
      <c r="CQ245" s="96"/>
      <c r="CR245" s="96"/>
      <c r="CS245" s="96"/>
      <c r="CT245" s="96"/>
      <c r="CU245" s="96"/>
      <c r="CV245" s="96"/>
      <c r="DQ245" s="96"/>
      <c r="DR245" s="96"/>
      <c r="DS245" s="96"/>
      <c r="DT245" s="96"/>
      <c r="DU245" s="96"/>
      <c r="DV245" s="96"/>
      <c r="DW245" s="96"/>
      <c r="DX245" s="96"/>
      <c r="DY245" s="96"/>
      <c r="DZ245" s="96"/>
      <c r="EA245" s="96"/>
      <c r="EB245" s="96"/>
      <c r="EC245" s="96"/>
      <c r="ED245" s="96"/>
      <c r="EE245" s="96"/>
      <c r="EF245" s="96"/>
      <c r="EG245" s="96"/>
      <c r="FB245" s="96"/>
      <c r="FC245" s="96"/>
      <c r="FD245" s="96"/>
      <c r="FE245" s="96"/>
      <c r="FF245" s="96"/>
      <c r="FG245" s="96"/>
      <c r="FH245" s="96"/>
      <c r="FI245" s="96"/>
      <c r="FJ245" s="96"/>
      <c r="FK245" s="96"/>
      <c r="FL245" s="96"/>
      <c r="FM245" s="96"/>
      <c r="FN245" s="96"/>
      <c r="FO245" s="96"/>
      <c r="FP245" s="96"/>
      <c r="FQ245" s="96"/>
      <c r="FR245" s="96"/>
      <c r="GM245" s="96"/>
      <c r="GN245" s="96"/>
      <c r="GO245" s="96"/>
      <c r="GP245" s="96"/>
      <c r="GQ245" s="96"/>
      <c r="GR245" s="96"/>
      <c r="GS245" s="96"/>
      <c r="GT245" s="96"/>
      <c r="GU245" s="96"/>
      <c r="GV245" s="96"/>
      <c r="GW245" s="96"/>
      <c r="GX245" s="96"/>
      <c r="GY245" s="96"/>
      <c r="GZ245" s="96"/>
      <c r="HA245" s="96"/>
      <c r="HB245" s="96"/>
    </row>
    <row r="246" spans="41:210" x14ac:dyDescent="0.2">
      <c r="AO246" s="96"/>
      <c r="AP246" s="96"/>
      <c r="AQ246" s="96"/>
      <c r="AR246" s="96"/>
      <c r="AS246" s="96"/>
      <c r="AT246" s="140"/>
      <c r="AU246" s="96"/>
      <c r="AV246" s="96"/>
      <c r="AW246" s="96"/>
      <c r="AX246" s="96"/>
      <c r="AY246" s="96"/>
      <c r="AZ246" s="96"/>
      <c r="BA246" s="96"/>
      <c r="BB246" s="96"/>
      <c r="BC246" s="96"/>
      <c r="BD246" s="96"/>
      <c r="BE246" s="96"/>
      <c r="BF246" s="96"/>
      <c r="BG246" s="96"/>
      <c r="BH246" s="96"/>
      <c r="BI246" s="96"/>
      <c r="BJ246" s="96"/>
      <c r="BK246" s="96"/>
      <c r="CF246" s="96"/>
      <c r="CG246" s="96"/>
      <c r="CH246" s="96"/>
      <c r="CI246" s="96"/>
      <c r="CJ246" s="96"/>
      <c r="CK246" s="96"/>
      <c r="CL246" s="96"/>
      <c r="CM246" s="96"/>
      <c r="CN246" s="96"/>
      <c r="CO246" s="96"/>
      <c r="CP246" s="96"/>
      <c r="CQ246" s="96"/>
      <c r="CR246" s="96"/>
      <c r="CS246" s="96"/>
      <c r="CT246" s="96"/>
      <c r="CU246" s="96"/>
      <c r="CV246" s="96"/>
      <c r="DQ246" s="96"/>
      <c r="DR246" s="96"/>
      <c r="DS246" s="96"/>
      <c r="DT246" s="96"/>
      <c r="DU246" s="96"/>
      <c r="DV246" s="96"/>
      <c r="DW246" s="96"/>
      <c r="DX246" s="96"/>
      <c r="DY246" s="96"/>
      <c r="DZ246" s="96"/>
      <c r="EA246" s="96"/>
      <c r="EB246" s="96"/>
      <c r="EC246" s="96"/>
      <c r="ED246" s="96"/>
      <c r="EE246" s="96"/>
      <c r="EF246" s="96"/>
      <c r="EG246" s="96"/>
      <c r="FB246" s="96"/>
      <c r="FC246" s="96"/>
      <c r="FD246" s="96"/>
      <c r="FE246" s="96"/>
      <c r="FF246" s="96"/>
      <c r="FG246" s="96"/>
      <c r="FH246" s="96"/>
      <c r="FI246" s="96"/>
      <c r="FJ246" s="96"/>
      <c r="FK246" s="96"/>
      <c r="FL246" s="96"/>
      <c r="FM246" s="96"/>
      <c r="FN246" s="96"/>
      <c r="FO246" s="96"/>
      <c r="FP246" s="96"/>
      <c r="FQ246" s="96"/>
      <c r="FR246" s="96"/>
      <c r="GM246" s="96"/>
      <c r="GN246" s="96"/>
      <c r="GO246" s="96"/>
      <c r="GP246" s="96"/>
      <c r="GQ246" s="96"/>
      <c r="GR246" s="96"/>
      <c r="GS246" s="96"/>
      <c r="GT246" s="96"/>
      <c r="GU246" s="96"/>
      <c r="GV246" s="96"/>
      <c r="GW246" s="96"/>
      <c r="GX246" s="96"/>
      <c r="GY246" s="96"/>
      <c r="GZ246" s="96"/>
      <c r="HA246" s="96"/>
      <c r="HB246" s="96"/>
    </row>
    <row r="247" spans="41:210" x14ac:dyDescent="0.2">
      <c r="AO247" s="96"/>
      <c r="AP247" s="96"/>
      <c r="AQ247" s="96"/>
      <c r="AR247" s="96"/>
      <c r="AS247" s="96"/>
      <c r="AT247" s="140"/>
      <c r="AU247" s="96"/>
      <c r="AV247" s="96"/>
      <c r="AW247" s="96"/>
      <c r="AX247" s="96"/>
      <c r="AY247" s="96"/>
      <c r="AZ247" s="96"/>
      <c r="BA247" s="96"/>
      <c r="BB247" s="96"/>
      <c r="BC247" s="96"/>
      <c r="BD247" s="96"/>
      <c r="BE247" s="96"/>
      <c r="BF247" s="96"/>
      <c r="BG247" s="96"/>
      <c r="BH247" s="96"/>
      <c r="BI247" s="96"/>
      <c r="BJ247" s="96"/>
      <c r="BK247" s="96"/>
      <c r="CF247" s="96"/>
      <c r="CG247" s="96"/>
      <c r="CH247" s="96"/>
      <c r="CI247" s="96"/>
      <c r="CJ247" s="96"/>
      <c r="CK247" s="96"/>
      <c r="CL247" s="96"/>
      <c r="CM247" s="96"/>
      <c r="CN247" s="96"/>
      <c r="CO247" s="96"/>
      <c r="CP247" s="96"/>
      <c r="CQ247" s="96"/>
      <c r="CR247" s="96"/>
      <c r="CS247" s="96"/>
      <c r="CT247" s="96"/>
      <c r="CU247" s="96"/>
      <c r="CV247" s="96"/>
      <c r="DQ247" s="96"/>
      <c r="DR247" s="96"/>
      <c r="DS247" s="96"/>
      <c r="DT247" s="96"/>
      <c r="DU247" s="96"/>
      <c r="DV247" s="96"/>
      <c r="DW247" s="96"/>
      <c r="DX247" s="96"/>
      <c r="DY247" s="96"/>
      <c r="DZ247" s="96"/>
      <c r="EA247" s="96"/>
      <c r="EB247" s="96"/>
      <c r="EC247" s="96"/>
      <c r="ED247" s="96"/>
      <c r="EE247" s="96"/>
      <c r="EF247" s="96"/>
      <c r="EG247" s="96"/>
      <c r="FB247" s="96"/>
      <c r="FC247" s="96"/>
      <c r="FD247" s="96"/>
      <c r="FE247" s="96"/>
      <c r="FF247" s="96"/>
      <c r="FG247" s="96"/>
      <c r="FH247" s="96"/>
      <c r="FI247" s="96"/>
      <c r="FJ247" s="96"/>
      <c r="FK247" s="96"/>
      <c r="FL247" s="96"/>
      <c r="FM247" s="96"/>
      <c r="FN247" s="96"/>
      <c r="FO247" s="96"/>
      <c r="FP247" s="96"/>
      <c r="FQ247" s="96"/>
      <c r="FR247" s="96"/>
      <c r="GM247" s="96"/>
      <c r="GN247" s="96"/>
      <c r="GO247" s="96"/>
      <c r="GP247" s="96"/>
      <c r="GQ247" s="96"/>
      <c r="GR247" s="96"/>
      <c r="GS247" s="96"/>
      <c r="GT247" s="96"/>
      <c r="GU247" s="96"/>
      <c r="GV247" s="96"/>
      <c r="GW247" s="96"/>
      <c r="GX247" s="96"/>
      <c r="GY247" s="96"/>
      <c r="GZ247" s="96"/>
      <c r="HA247" s="96"/>
      <c r="HB247" s="96"/>
    </row>
    <row r="248" spans="41:210" x14ac:dyDescent="0.2">
      <c r="AO248" s="96"/>
      <c r="AP248" s="96"/>
      <c r="AQ248" s="96"/>
      <c r="AR248" s="96"/>
      <c r="AS248" s="96"/>
      <c r="AT248" s="140"/>
      <c r="AU248" s="96"/>
      <c r="AV248" s="96"/>
      <c r="AW248" s="96"/>
      <c r="AX248" s="96"/>
      <c r="AY248" s="96"/>
      <c r="AZ248" s="96"/>
      <c r="BA248" s="96"/>
      <c r="BB248" s="96"/>
      <c r="BC248" s="96"/>
      <c r="BD248" s="96"/>
      <c r="BE248" s="96"/>
      <c r="BF248" s="96"/>
      <c r="BG248" s="96"/>
      <c r="BH248" s="96"/>
      <c r="BI248" s="96"/>
      <c r="BJ248" s="96"/>
      <c r="BK248" s="96"/>
      <c r="CF248" s="96"/>
      <c r="CG248" s="96"/>
      <c r="CH248" s="96"/>
      <c r="CI248" s="96"/>
      <c r="CJ248" s="96"/>
      <c r="CK248" s="96"/>
      <c r="CL248" s="96"/>
      <c r="CM248" s="96"/>
      <c r="CN248" s="96"/>
      <c r="CO248" s="96"/>
      <c r="CP248" s="96"/>
      <c r="CQ248" s="96"/>
      <c r="CR248" s="96"/>
      <c r="CS248" s="96"/>
      <c r="CT248" s="96"/>
      <c r="CU248" s="96"/>
      <c r="CV248" s="96"/>
      <c r="DQ248" s="96"/>
      <c r="DR248" s="96"/>
      <c r="DS248" s="96"/>
      <c r="DT248" s="96"/>
      <c r="DU248" s="96"/>
      <c r="DV248" s="96"/>
      <c r="DW248" s="96"/>
      <c r="DX248" s="96"/>
      <c r="DY248" s="96"/>
      <c r="DZ248" s="96"/>
      <c r="EA248" s="96"/>
      <c r="EB248" s="96"/>
      <c r="EC248" s="96"/>
      <c r="ED248" s="96"/>
      <c r="EE248" s="96"/>
      <c r="EF248" s="96"/>
      <c r="EG248" s="96"/>
      <c r="FB248" s="96"/>
      <c r="FC248" s="96"/>
      <c r="FD248" s="96"/>
      <c r="FE248" s="96"/>
      <c r="FF248" s="96"/>
      <c r="FG248" s="96"/>
      <c r="FH248" s="96"/>
      <c r="FI248" s="96"/>
      <c r="FJ248" s="96"/>
      <c r="FK248" s="96"/>
      <c r="FL248" s="96"/>
      <c r="FM248" s="96"/>
      <c r="FN248" s="96"/>
      <c r="FO248" s="96"/>
      <c r="FP248" s="96"/>
      <c r="FQ248" s="96"/>
      <c r="FR248" s="96"/>
      <c r="GM248" s="96"/>
      <c r="GN248" s="96"/>
      <c r="GO248" s="96"/>
      <c r="GP248" s="96"/>
      <c r="GQ248" s="96"/>
      <c r="GR248" s="96"/>
      <c r="GS248" s="96"/>
      <c r="GT248" s="96"/>
      <c r="GU248" s="96"/>
      <c r="GV248" s="96"/>
      <c r="GW248" s="96"/>
      <c r="GX248" s="96"/>
      <c r="GY248" s="96"/>
      <c r="GZ248" s="96"/>
      <c r="HA248" s="96"/>
      <c r="HB248" s="96"/>
    </row>
    <row r="249" spans="41:210" x14ac:dyDescent="0.2">
      <c r="AO249" s="96"/>
      <c r="AP249" s="96"/>
      <c r="AQ249" s="96"/>
      <c r="AR249" s="96"/>
      <c r="AS249" s="96"/>
      <c r="AT249" s="140"/>
      <c r="AU249" s="96"/>
      <c r="AV249" s="96"/>
      <c r="AW249" s="96"/>
      <c r="AX249" s="96"/>
      <c r="AY249" s="96"/>
      <c r="AZ249" s="96"/>
      <c r="BA249" s="96"/>
      <c r="BB249" s="96"/>
      <c r="BC249" s="96"/>
      <c r="BD249" s="96"/>
      <c r="BE249" s="96"/>
      <c r="BF249" s="96"/>
      <c r="BG249" s="96"/>
      <c r="BH249" s="96"/>
      <c r="BI249" s="96"/>
      <c r="BJ249" s="96"/>
      <c r="BK249" s="96"/>
      <c r="CF249" s="96"/>
      <c r="CG249" s="96"/>
      <c r="CH249" s="96"/>
      <c r="CI249" s="96"/>
      <c r="CJ249" s="96"/>
      <c r="CK249" s="96"/>
      <c r="CL249" s="96"/>
      <c r="CM249" s="96"/>
      <c r="CN249" s="96"/>
      <c r="CO249" s="96"/>
      <c r="CP249" s="96"/>
      <c r="CQ249" s="96"/>
      <c r="CR249" s="96"/>
      <c r="CS249" s="96"/>
      <c r="CT249" s="96"/>
      <c r="CU249" s="96"/>
      <c r="CV249" s="96"/>
      <c r="DQ249" s="96"/>
      <c r="DR249" s="96"/>
      <c r="DS249" s="96"/>
      <c r="DT249" s="96"/>
      <c r="DU249" s="96"/>
      <c r="DV249" s="96"/>
      <c r="DW249" s="96"/>
      <c r="DX249" s="96"/>
      <c r="DY249" s="96"/>
      <c r="DZ249" s="96"/>
      <c r="EA249" s="96"/>
      <c r="EB249" s="96"/>
      <c r="EC249" s="96"/>
      <c r="ED249" s="96"/>
      <c r="EE249" s="96"/>
      <c r="EF249" s="96"/>
      <c r="EG249" s="96"/>
      <c r="FB249" s="96"/>
      <c r="FC249" s="96"/>
      <c r="FD249" s="96"/>
      <c r="FE249" s="96"/>
      <c r="FF249" s="96"/>
      <c r="FG249" s="96"/>
      <c r="FH249" s="96"/>
      <c r="FI249" s="96"/>
      <c r="FJ249" s="96"/>
      <c r="FK249" s="96"/>
      <c r="FL249" s="96"/>
      <c r="FM249" s="96"/>
      <c r="FN249" s="96"/>
      <c r="FO249" s="96"/>
      <c r="FP249" s="96"/>
      <c r="FQ249" s="96"/>
      <c r="FR249" s="96"/>
      <c r="GM249" s="96"/>
      <c r="GN249" s="96"/>
      <c r="GO249" s="96"/>
      <c r="GP249" s="96"/>
      <c r="GQ249" s="96"/>
      <c r="GR249" s="96"/>
      <c r="GS249" s="96"/>
      <c r="GT249" s="96"/>
      <c r="GU249" s="96"/>
      <c r="GV249" s="96"/>
      <c r="GW249" s="96"/>
      <c r="GX249" s="96"/>
      <c r="GY249" s="96"/>
      <c r="GZ249" s="96"/>
      <c r="HA249" s="96"/>
      <c r="HB249" s="96"/>
    </row>
    <row r="250" spans="41:210" x14ac:dyDescent="0.2">
      <c r="AO250" s="96"/>
      <c r="AP250" s="96"/>
      <c r="AQ250" s="96"/>
      <c r="AR250" s="96"/>
      <c r="AS250" s="96"/>
      <c r="AT250" s="140"/>
      <c r="AU250" s="96"/>
      <c r="AV250" s="96"/>
      <c r="AW250" s="96"/>
      <c r="AX250" s="96"/>
      <c r="AY250" s="96"/>
      <c r="AZ250" s="96"/>
      <c r="BA250" s="96"/>
      <c r="BB250" s="96"/>
      <c r="BC250" s="96"/>
      <c r="BD250" s="96"/>
      <c r="BE250" s="96"/>
      <c r="BF250" s="96"/>
      <c r="BG250" s="96"/>
      <c r="BH250" s="96"/>
      <c r="BI250" s="96"/>
      <c r="BJ250" s="96"/>
      <c r="BK250" s="96"/>
      <c r="CF250" s="96"/>
      <c r="CG250" s="96"/>
      <c r="CH250" s="96"/>
      <c r="CI250" s="96"/>
      <c r="CJ250" s="96"/>
      <c r="CK250" s="96"/>
      <c r="CL250" s="96"/>
      <c r="CM250" s="96"/>
      <c r="CN250" s="96"/>
      <c r="CO250" s="96"/>
      <c r="CP250" s="96"/>
      <c r="CQ250" s="96"/>
      <c r="CR250" s="96"/>
      <c r="CS250" s="96"/>
      <c r="CT250" s="96"/>
      <c r="CU250" s="96"/>
      <c r="CV250" s="96"/>
      <c r="DQ250" s="96"/>
      <c r="DR250" s="96"/>
      <c r="DS250" s="96"/>
      <c r="DT250" s="96"/>
      <c r="DU250" s="96"/>
      <c r="DV250" s="96"/>
      <c r="DW250" s="96"/>
      <c r="DX250" s="96"/>
      <c r="DY250" s="96"/>
      <c r="DZ250" s="96"/>
      <c r="EA250" s="96"/>
      <c r="EB250" s="96"/>
      <c r="EC250" s="96"/>
      <c r="ED250" s="96"/>
      <c r="EE250" s="96"/>
      <c r="EF250" s="96"/>
      <c r="EG250" s="96"/>
      <c r="FB250" s="96"/>
      <c r="FC250" s="96"/>
      <c r="FD250" s="96"/>
      <c r="FE250" s="96"/>
      <c r="FF250" s="96"/>
      <c r="FG250" s="96"/>
      <c r="FH250" s="96"/>
      <c r="FI250" s="96"/>
      <c r="FJ250" s="96"/>
      <c r="FK250" s="96"/>
      <c r="FL250" s="96"/>
      <c r="FM250" s="96"/>
      <c r="FN250" s="96"/>
      <c r="FO250" s="96"/>
      <c r="FP250" s="96"/>
      <c r="FQ250" s="96"/>
      <c r="FR250" s="96"/>
      <c r="GM250" s="96"/>
      <c r="GN250" s="96"/>
      <c r="GO250" s="96"/>
      <c r="GP250" s="96"/>
      <c r="GQ250" s="96"/>
      <c r="GR250" s="96"/>
      <c r="GS250" s="96"/>
      <c r="GT250" s="96"/>
      <c r="GU250" s="96"/>
      <c r="GV250" s="96"/>
      <c r="GW250" s="96"/>
      <c r="GX250" s="96"/>
      <c r="GY250" s="96"/>
      <c r="GZ250" s="96"/>
      <c r="HA250" s="96"/>
      <c r="HB250" s="96"/>
    </row>
    <row r="251" spans="41:210" x14ac:dyDescent="0.2">
      <c r="AO251" s="96"/>
      <c r="AP251" s="96"/>
      <c r="AQ251" s="96"/>
      <c r="AR251" s="96"/>
      <c r="AS251" s="96"/>
      <c r="AT251" s="140"/>
      <c r="AU251" s="96"/>
      <c r="AV251" s="96"/>
      <c r="AW251" s="96"/>
      <c r="AX251" s="96"/>
      <c r="AY251" s="96"/>
      <c r="AZ251" s="96"/>
      <c r="BA251" s="96"/>
      <c r="BB251" s="96"/>
      <c r="BC251" s="96"/>
      <c r="BD251" s="96"/>
      <c r="BE251" s="96"/>
      <c r="BF251" s="96"/>
      <c r="BG251" s="96"/>
      <c r="BH251" s="96"/>
      <c r="BI251" s="96"/>
      <c r="BJ251" s="96"/>
      <c r="BK251" s="96"/>
      <c r="CF251" s="96"/>
      <c r="CG251" s="96"/>
      <c r="CH251" s="96"/>
      <c r="CI251" s="96"/>
      <c r="CJ251" s="96"/>
      <c r="CK251" s="96"/>
      <c r="CL251" s="96"/>
      <c r="CM251" s="96"/>
      <c r="CN251" s="96"/>
      <c r="CO251" s="96"/>
      <c r="CP251" s="96"/>
      <c r="CQ251" s="96"/>
      <c r="CR251" s="96"/>
      <c r="CS251" s="96"/>
      <c r="CT251" s="96"/>
      <c r="CU251" s="96"/>
      <c r="CV251" s="96"/>
      <c r="DQ251" s="96"/>
      <c r="DR251" s="96"/>
      <c r="DS251" s="96"/>
      <c r="DT251" s="96"/>
      <c r="DU251" s="96"/>
      <c r="DV251" s="96"/>
      <c r="DW251" s="96"/>
      <c r="DX251" s="96"/>
      <c r="DY251" s="96"/>
      <c r="DZ251" s="96"/>
      <c r="EA251" s="96"/>
      <c r="EB251" s="96"/>
      <c r="EC251" s="96"/>
      <c r="ED251" s="96"/>
      <c r="EE251" s="96"/>
      <c r="EF251" s="96"/>
      <c r="EG251" s="96"/>
      <c r="FB251" s="96"/>
      <c r="FC251" s="96"/>
      <c r="FD251" s="96"/>
      <c r="FE251" s="96"/>
      <c r="FF251" s="96"/>
      <c r="FG251" s="96"/>
      <c r="FH251" s="96"/>
      <c r="FI251" s="96"/>
      <c r="FJ251" s="96"/>
      <c r="FK251" s="96"/>
      <c r="FL251" s="96"/>
      <c r="FM251" s="96"/>
      <c r="FN251" s="96"/>
      <c r="FO251" s="96"/>
      <c r="FP251" s="96"/>
      <c r="FQ251" s="96"/>
      <c r="FR251" s="96"/>
      <c r="GM251" s="96"/>
      <c r="GN251" s="96"/>
      <c r="GO251" s="96"/>
      <c r="GP251" s="96"/>
      <c r="GQ251" s="96"/>
      <c r="GR251" s="96"/>
      <c r="GS251" s="96"/>
      <c r="GT251" s="96"/>
      <c r="GU251" s="96"/>
      <c r="GV251" s="96"/>
      <c r="GW251" s="96"/>
      <c r="GX251" s="96"/>
      <c r="GY251" s="96"/>
      <c r="GZ251" s="96"/>
      <c r="HA251" s="96"/>
      <c r="HB251" s="96"/>
    </row>
    <row r="252" spans="41:210" x14ac:dyDescent="0.2">
      <c r="AO252" s="96"/>
      <c r="AP252" s="96"/>
      <c r="AQ252" s="96"/>
      <c r="AR252" s="96"/>
      <c r="AS252" s="96"/>
      <c r="AT252" s="140"/>
      <c r="AU252" s="96"/>
      <c r="AV252" s="96"/>
      <c r="AW252" s="96"/>
      <c r="AX252" s="96"/>
      <c r="AY252" s="96"/>
      <c r="AZ252" s="96"/>
      <c r="BA252" s="96"/>
      <c r="BB252" s="96"/>
      <c r="BC252" s="96"/>
      <c r="BD252" s="96"/>
      <c r="BE252" s="96"/>
      <c r="BF252" s="96"/>
      <c r="BG252" s="96"/>
      <c r="BH252" s="96"/>
      <c r="BI252" s="96"/>
      <c r="BJ252" s="96"/>
      <c r="BK252" s="96"/>
      <c r="CF252" s="96"/>
      <c r="CG252" s="96"/>
      <c r="CH252" s="96"/>
      <c r="CI252" s="96"/>
      <c r="CJ252" s="96"/>
      <c r="CK252" s="96"/>
      <c r="CL252" s="96"/>
      <c r="CM252" s="96"/>
      <c r="CN252" s="96"/>
      <c r="CO252" s="96"/>
      <c r="CP252" s="96"/>
      <c r="CQ252" s="96"/>
      <c r="CR252" s="96"/>
      <c r="CS252" s="96"/>
      <c r="CT252" s="96"/>
      <c r="CU252" s="96"/>
      <c r="CV252" s="96"/>
      <c r="DQ252" s="96"/>
      <c r="DR252" s="96"/>
      <c r="DS252" s="96"/>
      <c r="DT252" s="96"/>
      <c r="DU252" s="96"/>
      <c r="DV252" s="96"/>
      <c r="DW252" s="96"/>
      <c r="DX252" s="96"/>
      <c r="DY252" s="96"/>
      <c r="DZ252" s="96"/>
      <c r="EA252" s="96"/>
      <c r="EB252" s="96"/>
      <c r="EC252" s="96"/>
      <c r="ED252" s="96"/>
      <c r="EE252" s="96"/>
      <c r="EF252" s="96"/>
      <c r="EG252" s="96"/>
      <c r="FB252" s="96"/>
      <c r="FC252" s="96"/>
      <c r="FD252" s="96"/>
      <c r="FE252" s="96"/>
      <c r="FF252" s="96"/>
      <c r="FG252" s="96"/>
      <c r="FH252" s="96"/>
      <c r="FI252" s="96"/>
      <c r="FJ252" s="96"/>
      <c r="FK252" s="96"/>
      <c r="FL252" s="96"/>
      <c r="FM252" s="96"/>
      <c r="FN252" s="96"/>
      <c r="FO252" s="96"/>
      <c r="FP252" s="96"/>
      <c r="FQ252" s="96"/>
      <c r="FR252" s="96"/>
      <c r="GM252" s="96"/>
      <c r="GN252" s="96"/>
      <c r="GO252" s="96"/>
      <c r="GP252" s="96"/>
      <c r="GQ252" s="96"/>
      <c r="GR252" s="96"/>
      <c r="GS252" s="96"/>
      <c r="GT252" s="96"/>
      <c r="GU252" s="96"/>
      <c r="GV252" s="96"/>
      <c r="GW252" s="96"/>
      <c r="GX252" s="96"/>
      <c r="GY252" s="96"/>
      <c r="GZ252" s="96"/>
      <c r="HA252" s="96"/>
      <c r="HB252" s="96"/>
    </row>
    <row r="253" spans="41:210" x14ac:dyDescent="0.2">
      <c r="AO253" s="96"/>
      <c r="AP253" s="96"/>
      <c r="AQ253" s="96"/>
      <c r="AR253" s="96"/>
      <c r="AS253" s="96"/>
      <c r="AT253" s="140"/>
      <c r="AU253" s="96"/>
      <c r="AV253" s="96"/>
      <c r="AW253" s="96"/>
      <c r="AX253" s="96"/>
      <c r="AY253" s="96"/>
      <c r="AZ253" s="96"/>
      <c r="BA253" s="96"/>
      <c r="BB253" s="96"/>
      <c r="BC253" s="96"/>
      <c r="BD253" s="96"/>
      <c r="BE253" s="96"/>
      <c r="BF253" s="96"/>
      <c r="BG253" s="96"/>
      <c r="BH253" s="96"/>
      <c r="BI253" s="96"/>
      <c r="BJ253" s="96"/>
      <c r="BK253" s="96"/>
      <c r="CF253" s="96"/>
      <c r="CG253" s="96"/>
      <c r="CH253" s="96"/>
      <c r="CI253" s="96"/>
      <c r="CJ253" s="96"/>
      <c r="CK253" s="96"/>
      <c r="CL253" s="96"/>
      <c r="CM253" s="96"/>
      <c r="CN253" s="96"/>
      <c r="CO253" s="96"/>
      <c r="CP253" s="96"/>
      <c r="CQ253" s="96"/>
      <c r="CR253" s="96"/>
      <c r="CS253" s="96"/>
      <c r="CT253" s="96"/>
      <c r="CU253" s="96"/>
      <c r="CV253" s="96"/>
      <c r="DQ253" s="96"/>
      <c r="DR253" s="96"/>
      <c r="DS253" s="96"/>
      <c r="DT253" s="96"/>
      <c r="DU253" s="96"/>
      <c r="DV253" s="96"/>
      <c r="DW253" s="96"/>
      <c r="DX253" s="96"/>
      <c r="DY253" s="96"/>
      <c r="DZ253" s="96"/>
      <c r="EA253" s="96"/>
      <c r="EB253" s="96"/>
      <c r="EC253" s="96"/>
      <c r="ED253" s="96"/>
      <c r="EE253" s="96"/>
      <c r="EF253" s="96"/>
      <c r="EG253" s="96"/>
      <c r="FB253" s="96"/>
      <c r="FC253" s="96"/>
      <c r="FD253" s="96"/>
      <c r="FE253" s="96"/>
      <c r="FF253" s="96"/>
      <c r="FG253" s="96"/>
      <c r="FH253" s="96"/>
      <c r="FI253" s="96"/>
      <c r="FJ253" s="96"/>
      <c r="FK253" s="96"/>
      <c r="FL253" s="96"/>
      <c r="FM253" s="96"/>
      <c r="FN253" s="96"/>
      <c r="FO253" s="96"/>
      <c r="FP253" s="96"/>
      <c r="FQ253" s="96"/>
      <c r="FR253" s="96"/>
      <c r="GM253" s="96"/>
      <c r="GN253" s="96"/>
      <c r="GO253" s="96"/>
      <c r="GP253" s="96"/>
      <c r="GQ253" s="96"/>
      <c r="GR253" s="96"/>
      <c r="GS253" s="96"/>
      <c r="GT253" s="96"/>
      <c r="GU253" s="96"/>
      <c r="GV253" s="96"/>
      <c r="GW253" s="96"/>
      <c r="GX253" s="96"/>
      <c r="GY253" s="96"/>
      <c r="GZ253" s="96"/>
      <c r="HA253" s="96"/>
      <c r="HB253" s="96"/>
    </row>
    <row r="254" spans="41:210" x14ac:dyDescent="0.2">
      <c r="AO254" s="96"/>
      <c r="AP254" s="96"/>
      <c r="AQ254" s="96"/>
      <c r="AR254" s="96"/>
      <c r="AS254" s="96"/>
      <c r="AT254" s="140"/>
      <c r="AU254" s="96"/>
      <c r="AV254" s="96"/>
      <c r="AW254" s="96"/>
      <c r="AX254" s="96"/>
      <c r="AY254" s="96"/>
      <c r="AZ254" s="96"/>
      <c r="BA254" s="96"/>
      <c r="BB254" s="96"/>
      <c r="BC254" s="96"/>
      <c r="BD254" s="96"/>
      <c r="BE254" s="96"/>
      <c r="BF254" s="96"/>
      <c r="BG254" s="96"/>
      <c r="BH254" s="96"/>
      <c r="BI254" s="96"/>
      <c r="BJ254" s="96"/>
      <c r="BK254" s="96"/>
      <c r="CF254" s="96"/>
      <c r="CG254" s="96"/>
      <c r="CH254" s="96"/>
      <c r="CI254" s="96"/>
      <c r="CJ254" s="96"/>
      <c r="CK254" s="96"/>
      <c r="CL254" s="96"/>
      <c r="CM254" s="96"/>
      <c r="CN254" s="96"/>
      <c r="CO254" s="96"/>
      <c r="CP254" s="96"/>
      <c r="CQ254" s="96"/>
      <c r="CR254" s="96"/>
      <c r="CS254" s="96"/>
      <c r="CT254" s="96"/>
      <c r="CU254" s="96"/>
      <c r="CV254" s="96"/>
      <c r="DQ254" s="96"/>
      <c r="DR254" s="96"/>
      <c r="DS254" s="96"/>
      <c r="DT254" s="96"/>
      <c r="DU254" s="96"/>
      <c r="DV254" s="96"/>
      <c r="DW254" s="96"/>
      <c r="DX254" s="96"/>
      <c r="DY254" s="96"/>
      <c r="DZ254" s="96"/>
      <c r="EA254" s="96"/>
      <c r="EB254" s="96"/>
      <c r="EC254" s="96"/>
      <c r="ED254" s="96"/>
      <c r="EE254" s="96"/>
      <c r="EF254" s="96"/>
      <c r="EG254" s="96"/>
      <c r="FB254" s="96"/>
      <c r="FC254" s="96"/>
      <c r="FD254" s="96"/>
      <c r="FE254" s="96"/>
      <c r="FF254" s="96"/>
      <c r="FG254" s="96"/>
      <c r="FH254" s="96"/>
      <c r="FI254" s="96"/>
      <c r="FJ254" s="96"/>
      <c r="FK254" s="96"/>
      <c r="FL254" s="96"/>
      <c r="FM254" s="96"/>
      <c r="FN254" s="96"/>
      <c r="FO254" s="96"/>
      <c r="FP254" s="96"/>
      <c r="FQ254" s="96"/>
      <c r="FR254" s="96"/>
      <c r="GM254" s="96"/>
      <c r="GN254" s="96"/>
      <c r="GO254" s="96"/>
      <c r="GP254" s="96"/>
      <c r="GQ254" s="96"/>
      <c r="GR254" s="96"/>
      <c r="GS254" s="96"/>
      <c r="GT254" s="96"/>
      <c r="GU254" s="96"/>
      <c r="GV254" s="96"/>
      <c r="GW254" s="96"/>
      <c r="GX254" s="96"/>
      <c r="GY254" s="96"/>
      <c r="GZ254" s="96"/>
      <c r="HA254" s="96"/>
      <c r="HB254" s="96"/>
    </row>
    <row r="255" spans="41:210" x14ac:dyDescent="0.2">
      <c r="AO255" s="96"/>
      <c r="AP255" s="96"/>
      <c r="AQ255" s="96"/>
      <c r="AR255" s="96"/>
      <c r="AS255" s="96"/>
      <c r="AT255" s="140"/>
      <c r="AU255" s="96"/>
      <c r="AV255" s="96"/>
      <c r="AW255" s="96"/>
      <c r="AX255" s="96"/>
      <c r="AY255" s="96"/>
      <c r="AZ255" s="96"/>
      <c r="BA255" s="96"/>
      <c r="BB255" s="96"/>
      <c r="BC255" s="96"/>
      <c r="BD255" s="96"/>
      <c r="BE255" s="96"/>
      <c r="BF255" s="96"/>
      <c r="BG255" s="96"/>
      <c r="BH255" s="96"/>
      <c r="BI255" s="96"/>
      <c r="BJ255" s="96"/>
      <c r="BK255" s="96"/>
      <c r="CF255" s="96"/>
      <c r="CG255" s="96"/>
      <c r="CH255" s="96"/>
      <c r="CI255" s="96"/>
      <c r="CJ255" s="96"/>
      <c r="CK255" s="96"/>
      <c r="CL255" s="96"/>
      <c r="CM255" s="96"/>
      <c r="CN255" s="96"/>
      <c r="CO255" s="96"/>
      <c r="CP255" s="96"/>
      <c r="CQ255" s="96"/>
      <c r="CR255" s="96"/>
      <c r="CS255" s="96"/>
      <c r="CT255" s="96"/>
      <c r="CU255" s="96"/>
      <c r="CV255" s="96"/>
      <c r="DQ255" s="96"/>
      <c r="DR255" s="96"/>
      <c r="DS255" s="96"/>
      <c r="DT255" s="96"/>
      <c r="DU255" s="96"/>
      <c r="DV255" s="96"/>
      <c r="DW255" s="96"/>
      <c r="DX255" s="96"/>
      <c r="DY255" s="96"/>
      <c r="DZ255" s="96"/>
      <c r="EA255" s="96"/>
      <c r="EB255" s="96"/>
      <c r="EC255" s="96"/>
      <c r="ED255" s="96"/>
      <c r="EE255" s="96"/>
      <c r="EF255" s="96"/>
      <c r="EG255" s="96"/>
      <c r="FB255" s="96"/>
      <c r="FC255" s="96"/>
      <c r="FD255" s="96"/>
      <c r="FE255" s="96"/>
      <c r="FF255" s="96"/>
      <c r="FG255" s="96"/>
      <c r="FH255" s="96"/>
      <c r="FI255" s="96"/>
      <c r="FJ255" s="96"/>
      <c r="FK255" s="96"/>
      <c r="FL255" s="96"/>
      <c r="FM255" s="96"/>
      <c r="FN255" s="96"/>
      <c r="FO255" s="96"/>
      <c r="FP255" s="96"/>
      <c r="FQ255" s="96"/>
      <c r="FR255" s="96"/>
      <c r="GM255" s="96"/>
      <c r="GN255" s="96"/>
      <c r="GO255" s="96"/>
      <c r="GP255" s="96"/>
      <c r="GQ255" s="96"/>
      <c r="GR255" s="96"/>
      <c r="GS255" s="96"/>
      <c r="GT255" s="96"/>
      <c r="GU255" s="96"/>
      <c r="GV255" s="96"/>
      <c r="GW255" s="96"/>
      <c r="GX255" s="96"/>
      <c r="GY255" s="96"/>
      <c r="GZ255" s="96"/>
      <c r="HA255" s="96"/>
      <c r="HB255" s="96"/>
    </row>
    <row r="256" spans="41:210" x14ac:dyDescent="0.2">
      <c r="AO256" s="96"/>
      <c r="AP256" s="96"/>
      <c r="AQ256" s="96"/>
      <c r="AR256" s="96"/>
      <c r="AS256" s="96"/>
      <c r="AT256" s="140"/>
      <c r="AU256" s="96"/>
      <c r="AV256" s="96"/>
      <c r="AW256" s="96"/>
      <c r="AX256" s="96"/>
      <c r="AY256" s="96"/>
      <c r="AZ256" s="96"/>
      <c r="BA256" s="96"/>
      <c r="BB256" s="96"/>
      <c r="BC256" s="96"/>
      <c r="BD256" s="96"/>
      <c r="BE256" s="96"/>
      <c r="BF256" s="96"/>
      <c r="BG256" s="96"/>
      <c r="BH256" s="96"/>
      <c r="BI256" s="96"/>
      <c r="BJ256" s="96"/>
      <c r="BK256" s="96"/>
      <c r="CF256" s="96"/>
      <c r="CG256" s="96"/>
      <c r="CH256" s="96"/>
      <c r="CI256" s="96"/>
      <c r="CJ256" s="96"/>
      <c r="CK256" s="96"/>
      <c r="CL256" s="96"/>
      <c r="CM256" s="96"/>
      <c r="CN256" s="96"/>
      <c r="CO256" s="96"/>
      <c r="CP256" s="96"/>
      <c r="CQ256" s="96"/>
      <c r="CR256" s="96"/>
      <c r="CS256" s="96"/>
      <c r="CT256" s="96"/>
      <c r="CU256" s="96"/>
      <c r="CV256" s="96"/>
      <c r="DQ256" s="96"/>
      <c r="DR256" s="96"/>
      <c r="DS256" s="96"/>
      <c r="DT256" s="96"/>
      <c r="DU256" s="96"/>
      <c r="DV256" s="96"/>
      <c r="DW256" s="96"/>
      <c r="DX256" s="96"/>
      <c r="DY256" s="96"/>
      <c r="DZ256" s="96"/>
      <c r="EA256" s="96"/>
      <c r="EB256" s="96"/>
      <c r="EC256" s="96"/>
      <c r="ED256" s="96"/>
      <c r="EE256" s="96"/>
      <c r="EF256" s="96"/>
      <c r="EG256" s="96"/>
      <c r="FB256" s="96"/>
      <c r="FC256" s="96"/>
      <c r="FD256" s="96"/>
      <c r="FE256" s="96"/>
      <c r="FF256" s="96"/>
      <c r="FG256" s="96"/>
      <c r="FH256" s="96"/>
      <c r="FI256" s="96"/>
      <c r="FJ256" s="96"/>
      <c r="FK256" s="96"/>
      <c r="FL256" s="96"/>
      <c r="FM256" s="96"/>
      <c r="FN256" s="96"/>
      <c r="FO256" s="96"/>
      <c r="FP256" s="96"/>
      <c r="FQ256" s="96"/>
      <c r="FR256" s="96"/>
      <c r="GM256" s="96"/>
      <c r="GN256" s="96"/>
      <c r="GO256" s="96"/>
      <c r="GP256" s="96"/>
      <c r="GQ256" s="96"/>
      <c r="GR256" s="96"/>
      <c r="GS256" s="96"/>
      <c r="GT256" s="96"/>
      <c r="GU256" s="96"/>
      <c r="GV256" s="96"/>
      <c r="GW256" s="96"/>
      <c r="GX256" s="96"/>
      <c r="GY256" s="96"/>
      <c r="GZ256" s="96"/>
      <c r="HA256" s="96"/>
      <c r="HB256" s="96"/>
    </row>
    <row r="257" spans="41:210" x14ac:dyDescent="0.2">
      <c r="AO257" s="96"/>
      <c r="AP257" s="96"/>
      <c r="AQ257" s="96"/>
      <c r="AR257" s="96"/>
      <c r="AS257" s="96"/>
      <c r="AT257" s="140"/>
      <c r="AU257" s="96"/>
      <c r="AV257" s="96"/>
      <c r="AW257" s="96"/>
      <c r="AX257" s="96"/>
      <c r="AY257" s="96"/>
      <c r="AZ257" s="96"/>
      <c r="BA257" s="96"/>
      <c r="BB257" s="96"/>
      <c r="BC257" s="96"/>
      <c r="BD257" s="96"/>
      <c r="BE257" s="96"/>
      <c r="BF257" s="96"/>
      <c r="BG257" s="96"/>
      <c r="BH257" s="96"/>
      <c r="BI257" s="96"/>
      <c r="BJ257" s="96"/>
      <c r="BK257" s="96"/>
      <c r="CF257" s="96"/>
      <c r="CG257" s="96"/>
      <c r="CH257" s="96"/>
      <c r="CI257" s="96"/>
      <c r="CJ257" s="96"/>
      <c r="CK257" s="96"/>
      <c r="CL257" s="96"/>
      <c r="CM257" s="96"/>
      <c r="CN257" s="96"/>
      <c r="CO257" s="96"/>
      <c r="CP257" s="96"/>
      <c r="CQ257" s="96"/>
      <c r="CR257" s="96"/>
      <c r="CS257" s="96"/>
      <c r="CT257" s="96"/>
      <c r="CU257" s="96"/>
      <c r="CV257" s="96"/>
      <c r="DQ257" s="96"/>
      <c r="DR257" s="96"/>
      <c r="DS257" s="96"/>
      <c r="DT257" s="96"/>
      <c r="DU257" s="96"/>
      <c r="DV257" s="96"/>
      <c r="DW257" s="96"/>
      <c r="DX257" s="96"/>
      <c r="DY257" s="96"/>
      <c r="DZ257" s="96"/>
      <c r="EA257" s="96"/>
      <c r="EB257" s="96"/>
      <c r="EC257" s="96"/>
      <c r="ED257" s="96"/>
      <c r="EE257" s="96"/>
      <c r="EF257" s="96"/>
      <c r="EG257" s="96"/>
      <c r="FB257" s="96"/>
      <c r="FC257" s="96"/>
      <c r="FD257" s="96"/>
      <c r="FE257" s="96"/>
      <c r="FF257" s="96"/>
      <c r="FG257" s="96"/>
      <c r="FH257" s="96"/>
      <c r="FI257" s="96"/>
      <c r="FJ257" s="96"/>
      <c r="FK257" s="96"/>
      <c r="FL257" s="96"/>
      <c r="FM257" s="96"/>
      <c r="FN257" s="96"/>
      <c r="FO257" s="96"/>
      <c r="FP257" s="96"/>
      <c r="FQ257" s="96"/>
      <c r="FR257" s="96"/>
      <c r="GM257" s="96"/>
      <c r="GN257" s="96"/>
      <c r="GO257" s="96"/>
      <c r="GP257" s="96"/>
      <c r="GQ257" s="96"/>
      <c r="GR257" s="96"/>
      <c r="GS257" s="96"/>
      <c r="GT257" s="96"/>
      <c r="GU257" s="96"/>
      <c r="GV257" s="96"/>
      <c r="GW257" s="96"/>
      <c r="GX257" s="96"/>
      <c r="GY257" s="96"/>
      <c r="GZ257" s="96"/>
      <c r="HA257" s="96"/>
      <c r="HB257" s="96"/>
    </row>
    <row r="258" spans="41:210" x14ac:dyDescent="0.2">
      <c r="AO258" s="96"/>
      <c r="AP258" s="96"/>
      <c r="AQ258" s="96"/>
      <c r="AR258" s="96"/>
      <c r="AS258" s="96"/>
      <c r="AT258" s="140"/>
      <c r="AU258" s="96"/>
      <c r="AV258" s="96"/>
      <c r="AW258" s="96"/>
      <c r="AX258" s="96"/>
      <c r="AY258" s="96"/>
      <c r="AZ258" s="96"/>
      <c r="BA258" s="96"/>
      <c r="BB258" s="96"/>
      <c r="BC258" s="96"/>
      <c r="BD258" s="96"/>
      <c r="BE258" s="96"/>
      <c r="BF258" s="96"/>
      <c r="BG258" s="96"/>
      <c r="BH258" s="96"/>
      <c r="BI258" s="96"/>
      <c r="BJ258" s="96"/>
      <c r="BK258" s="96"/>
      <c r="CF258" s="96"/>
      <c r="CG258" s="96"/>
      <c r="CH258" s="96"/>
      <c r="CI258" s="96"/>
      <c r="CJ258" s="96"/>
      <c r="CK258" s="96"/>
      <c r="CL258" s="96"/>
      <c r="CM258" s="96"/>
      <c r="CN258" s="96"/>
      <c r="CO258" s="96"/>
      <c r="CP258" s="96"/>
      <c r="CQ258" s="96"/>
      <c r="CR258" s="96"/>
      <c r="CS258" s="96"/>
      <c r="CT258" s="96"/>
      <c r="CU258" s="96"/>
      <c r="CV258" s="96"/>
      <c r="DQ258" s="96"/>
      <c r="DR258" s="96"/>
      <c r="DS258" s="96"/>
      <c r="DT258" s="96"/>
      <c r="DU258" s="96"/>
      <c r="DV258" s="96"/>
      <c r="DW258" s="96"/>
      <c r="DX258" s="96"/>
      <c r="DY258" s="96"/>
      <c r="DZ258" s="96"/>
      <c r="EA258" s="96"/>
      <c r="EB258" s="96"/>
      <c r="EC258" s="96"/>
      <c r="ED258" s="96"/>
      <c r="EE258" s="96"/>
      <c r="EF258" s="96"/>
      <c r="EG258" s="96"/>
      <c r="FB258" s="96"/>
      <c r="FC258" s="96"/>
      <c r="FD258" s="96"/>
      <c r="FE258" s="96"/>
      <c r="FF258" s="96"/>
      <c r="FG258" s="96"/>
      <c r="FH258" s="96"/>
      <c r="FI258" s="96"/>
      <c r="FJ258" s="96"/>
      <c r="FK258" s="96"/>
      <c r="FL258" s="96"/>
      <c r="FM258" s="96"/>
      <c r="FN258" s="96"/>
      <c r="FO258" s="96"/>
      <c r="FP258" s="96"/>
      <c r="FQ258" s="96"/>
      <c r="FR258" s="96"/>
      <c r="GM258" s="96"/>
      <c r="GN258" s="96"/>
      <c r="GO258" s="96"/>
      <c r="GP258" s="96"/>
      <c r="GQ258" s="96"/>
      <c r="GR258" s="96"/>
      <c r="GS258" s="96"/>
      <c r="GT258" s="96"/>
      <c r="GU258" s="96"/>
      <c r="GV258" s="96"/>
      <c r="GW258" s="96"/>
      <c r="GX258" s="96"/>
      <c r="GY258" s="96"/>
      <c r="GZ258" s="96"/>
      <c r="HA258" s="96"/>
      <c r="HB258" s="96"/>
    </row>
    <row r="259" spans="41:210" x14ac:dyDescent="0.2">
      <c r="AO259" s="96"/>
      <c r="AP259" s="96"/>
      <c r="AQ259" s="96"/>
      <c r="AR259" s="96"/>
      <c r="AS259" s="96"/>
      <c r="AT259" s="140"/>
      <c r="AU259" s="96"/>
      <c r="AV259" s="96"/>
      <c r="AW259" s="96"/>
      <c r="AX259" s="96"/>
      <c r="AY259" s="96"/>
      <c r="AZ259" s="96"/>
      <c r="BA259" s="96"/>
      <c r="BB259" s="96"/>
      <c r="BC259" s="96"/>
      <c r="BD259" s="96"/>
      <c r="BE259" s="96"/>
      <c r="BF259" s="96"/>
      <c r="BG259" s="96"/>
      <c r="BH259" s="96"/>
      <c r="BI259" s="96"/>
      <c r="BJ259" s="96"/>
      <c r="BK259" s="96"/>
      <c r="CF259" s="96"/>
      <c r="CG259" s="96"/>
      <c r="CH259" s="96"/>
      <c r="CI259" s="96"/>
      <c r="CJ259" s="96"/>
      <c r="CK259" s="96"/>
      <c r="CL259" s="96"/>
      <c r="CM259" s="96"/>
      <c r="CN259" s="96"/>
      <c r="CO259" s="96"/>
      <c r="CP259" s="96"/>
      <c r="CQ259" s="96"/>
      <c r="CR259" s="96"/>
      <c r="CS259" s="96"/>
      <c r="CT259" s="96"/>
      <c r="CU259" s="96"/>
      <c r="CV259" s="96"/>
      <c r="DQ259" s="96"/>
      <c r="DR259" s="96"/>
      <c r="DS259" s="96"/>
      <c r="DT259" s="96"/>
      <c r="DU259" s="96"/>
      <c r="DV259" s="96"/>
      <c r="DW259" s="96"/>
      <c r="DX259" s="96"/>
      <c r="DY259" s="96"/>
      <c r="DZ259" s="96"/>
      <c r="EA259" s="96"/>
      <c r="EB259" s="96"/>
      <c r="EC259" s="96"/>
      <c r="ED259" s="96"/>
      <c r="EE259" s="96"/>
      <c r="EF259" s="96"/>
      <c r="EG259" s="96"/>
      <c r="FB259" s="96"/>
      <c r="FC259" s="96"/>
      <c r="FD259" s="96"/>
      <c r="FE259" s="96"/>
      <c r="FF259" s="96"/>
      <c r="FG259" s="96"/>
      <c r="FH259" s="96"/>
      <c r="FI259" s="96"/>
      <c r="FJ259" s="96"/>
      <c r="FK259" s="96"/>
      <c r="FL259" s="96"/>
      <c r="FM259" s="96"/>
      <c r="FN259" s="96"/>
      <c r="FO259" s="96"/>
      <c r="FP259" s="96"/>
      <c r="FQ259" s="96"/>
      <c r="FR259" s="96"/>
      <c r="GM259" s="96"/>
      <c r="GN259" s="96"/>
      <c r="GO259" s="96"/>
      <c r="GP259" s="96"/>
      <c r="GQ259" s="96"/>
      <c r="GR259" s="96"/>
      <c r="GS259" s="96"/>
      <c r="GT259" s="96"/>
      <c r="GU259" s="96"/>
      <c r="GV259" s="96"/>
      <c r="GW259" s="96"/>
      <c r="GX259" s="96"/>
      <c r="GY259" s="96"/>
      <c r="GZ259" s="96"/>
      <c r="HA259" s="96"/>
      <c r="HB259" s="96"/>
    </row>
    <row r="260" spans="41:210" x14ac:dyDescent="0.2">
      <c r="AO260" s="96"/>
      <c r="AP260" s="96"/>
      <c r="AQ260" s="96"/>
      <c r="AR260" s="96"/>
      <c r="AS260" s="96"/>
      <c r="AT260" s="140"/>
      <c r="AU260" s="96"/>
      <c r="AV260" s="96"/>
      <c r="AW260" s="96"/>
      <c r="AX260" s="96"/>
      <c r="AY260" s="96"/>
      <c r="AZ260" s="96"/>
      <c r="BA260" s="96"/>
      <c r="BB260" s="96"/>
      <c r="BC260" s="96"/>
      <c r="BD260" s="96"/>
      <c r="BE260" s="96"/>
      <c r="BF260" s="96"/>
      <c r="BG260" s="96"/>
      <c r="BH260" s="96"/>
      <c r="BI260" s="96"/>
      <c r="BJ260" s="96"/>
      <c r="BK260" s="96"/>
      <c r="CF260" s="96"/>
      <c r="CG260" s="96"/>
      <c r="CH260" s="96"/>
      <c r="CI260" s="96"/>
      <c r="CJ260" s="96"/>
      <c r="CK260" s="96"/>
      <c r="CL260" s="96"/>
      <c r="CM260" s="96"/>
      <c r="CN260" s="96"/>
      <c r="CO260" s="96"/>
      <c r="CP260" s="96"/>
      <c r="CQ260" s="96"/>
      <c r="CR260" s="96"/>
      <c r="CS260" s="96"/>
      <c r="CT260" s="96"/>
      <c r="CU260" s="96"/>
      <c r="CV260" s="96"/>
      <c r="DQ260" s="96"/>
      <c r="DR260" s="96"/>
      <c r="DS260" s="96"/>
      <c r="DT260" s="96"/>
      <c r="DU260" s="96"/>
      <c r="DV260" s="96"/>
      <c r="DW260" s="96"/>
      <c r="DX260" s="96"/>
      <c r="DY260" s="96"/>
      <c r="DZ260" s="96"/>
      <c r="EA260" s="96"/>
      <c r="EB260" s="96"/>
      <c r="EC260" s="96"/>
      <c r="ED260" s="96"/>
      <c r="EE260" s="96"/>
      <c r="EF260" s="96"/>
      <c r="EG260" s="96"/>
      <c r="FB260" s="96"/>
      <c r="FC260" s="96"/>
      <c r="FD260" s="96"/>
      <c r="FE260" s="96"/>
      <c r="FF260" s="96"/>
      <c r="FG260" s="96"/>
      <c r="FH260" s="96"/>
      <c r="FI260" s="96"/>
      <c r="FJ260" s="96"/>
      <c r="FK260" s="96"/>
      <c r="FL260" s="96"/>
      <c r="FM260" s="96"/>
      <c r="FN260" s="96"/>
      <c r="FO260" s="96"/>
      <c r="FP260" s="96"/>
      <c r="FQ260" s="96"/>
      <c r="FR260" s="96"/>
      <c r="GM260" s="96"/>
      <c r="GN260" s="96"/>
      <c r="GO260" s="96"/>
      <c r="GP260" s="96"/>
      <c r="GQ260" s="96"/>
      <c r="GR260" s="96"/>
      <c r="GS260" s="96"/>
      <c r="GT260" s="96"/>
      <c r="GU260" s="96"/>
      <c r="GV260" s="96"/>
      <c r="GW260" s="96"/>
      <c r="GX260" s="96"/>
      <c r="GY260" s="96"/>
      <c r="GZ260" s="96"/>
      <c r="HA260" s="96"/>
      <c r="HB260" s="96"/>
    </row>
    <row r="261" spans="41:210" x14ac:dyDescent="0.2">
      <c r="AO261" s="96"/>
      <c r="AP261" s="96"/>
      <c r="AQ261" s="96"/>
      <c r="AR261" s="96"/>
      <c r="AS261" s="96"/>
      <c r="AT261" s="140"/>
      <c r="AU261" s="96"/>
      <c r="AV261" s="96"/>
      <c r="AW261" s="96"/>
      <c r="AX261" s="96"/>
      <c r="AY261" s="96"/>
      <c r="AZ261" s="96"/>
      <c r="BA261" s="96"/>
      <c r="BB261" s="96"/>
      <c r="BC261" s="96"/>
      <c r="BD261" s="96"/>
      <c r="BE261" s="96"/>
      <c r="BF261" s="96"/>
      <c r="BG261" s="96"/>
      <c r="BH261" s="96"/>
      <c r="BI261" s="96"/>
      <c r="BJ261" s="96"/>
      <c r="BK261" s="96"/>
      <c r="CF261" s="96"/>
      <c r="CG261" s="96"/>
      <c r="CH261" s="96"/>
      <c r="CI261" s="96"/>
      <c r="CJ261" s="96"/>
      <c r="CK261" s="96"/>
      <c r="CL261" s="96"/>
      <c r="CM261" s="96"/>
      <c r="CN261" s="96"/>
      <c r="CO261" s="96"/>
      <c r="CP261" s="96"/>
      <c r="CQ261" s="96"/>
      <c r="CR261" s="96"/>
      <c r="CS261" s="96"/>
      <c r="CT261" s="96"/>
      <c r="CU261" s="96"/>
      <c r="CV261" s="96"/>
      <c r="DQ261" s="96"/>
      <c r="DR261" s="96"/>
      <c r="DS261" s="96"/>
      <c r="DT261" s="96"/>
      <c r="DU261" s="96"/>
      <c r="DV261" s="96"/>
      <c r="DW261" s="96"/>
      <c r="DX261" s="96"/>
      <c r="DY261" s="96"/>
      <c r="DZ261" s="96"/>
      <c r="EA261" s="96"/>
      <c r="EB261" s="96"/>
      <c r="EC261" s="96"/>
      <c r="ED261" s="96"/>
      <c r="EE261" s="96"/>
      <c r="EF261" s="96"/>
      <c r="EG261" s="96"/>
      <c r="FB261" s="96"/>
      <c r="FC261" s="96"/>
      <c r="FD261" s="96"/>
      <c r="FE261" s="96"/>
      <c r="FF261" s="96"/>
      <c r="FG261" s="96"/>
      <c r="FH261" s="96"/>
      <c r="FI261" s="96"/>
      <c r="FJ261" s="96"/>
      <c r="FK261" s="96"/>
      <c r="FL261" s="96"/>
      <c r="FM261" s="96"/>
      <c r="FN261" s="96"/>
      <c r="FO261" s="96"/>
      <c r="FP261" s="96"/>
      <c r="FQ261" s="96"/>
      <c r="FR261" s="96"/>
      <c r="GM261" s="96"/>
      <c r="GN261" s="96"/>
      <c r="GO261" s="96"/>
      <c r="GP261" s="96"/>
      <c r="GQ261" s="96"/>
      <c r="GR261" s="96"/>
      <c r="GS261" s="96"/>
      <c r="GT261" s="96"/>
      <c r="GU261" s="96"/>
      <c r="GV261" s="96"/>
      <c r="GW261" s="96"/>
      <c r="GX261" s="96"/>
      <c r="GY261" s="96"/>
      <c r="GZ261" s="96"/>
      <c r="HA261" s="96"/>
      <c r="HB261" s="96"/>
    </row>
    <row r="294" spans="1:21" x14ac:dyDescent="0.2">
      <c r="B294" s="112"/>
      <c r="C294" s="112"/>
      <c r="D294" s="112"/>
      <c r="E294" s="112"/>
      <c r="F294" s="112"/>
      <c r="G294" s="112"/>
      <c r="H294" s="112"/>
      <c r="I294" s="112"/>
      <c r="K294" s="112"/>
      <c r="L294" s="112"/>
      <c r="M294" s="112"/>
      <c r="N294" s="112"/>
      <c r="O294" s="112"/>
      <c r="P294" s="112"/>
      <c r="Q294" s="112"/>
      <c r="R294" s="112"/>
      <c r="S294" s="112"/>
      <c r="T294" s="112"/>
      <c r="U294" s="112"/>
    </row>
    <row r="295" spans="1:21" x14ac:dyDescent="0.2">
      <c r="J295" s="112"/>
    </row>
    <row r="298" spans="1:21" x14ac:dyDescent="0.2">
      <c r="A298" t="s">
        <v>284</v>
      </c>
      <c r="B298" s="227" t="s">
        <v>285</v>
      </c>
      <c r="C298" t="s">
        <v>286</v>
      </c>
    </row>
    <row r="299" spans="1:21" x14ac:dyDescent="0.2">
      <c r="A299" t="s">
        <v>287</v>
      </c>
      <c r="B299" s="227" t="s">
        <v>285</v>
      </c>
      <c r="C299" t="s">
        <v>286</v>
      </c>
    </row>
    <row r="300" spans="1:21" x14ac:dyDescent="0.2">
      <c r="A300" t="s">
        <v>288</v>
      </c>
      <c r="B300" s="227" t="s">
        <v>285</v>
      </c>
      <c r="C300" t="s">
        <v>286</v>
      </c>
    </row>
    <row r="302" spans="1:21" x14ac:dyDescent="0.2">
      <c r="A302" t="s">
        <v>289</v>
      </c>
      <c r="B302" s="65" t="str">
        <f>Personeelsinzet!B60</f>
        <v>medewerker 1</v>
      </c>
      <c r="C302" s="65" t="str">
        <f>Personeelsinzet!B61</f>
        <v>medewerker 2</v>
      </c>
      <c r="D302" s="65" t="str">
        <f>Personeelsinzet!B62</f>
        <v>medewerker 3</v>
      </c>
      <c r="E302" s="65" t="str">
        <f>Personeelsinzet!B63</f>
        <v>medewerker 4</v>
      </c>
      <c r="F302" s="65" t="str">
        <f>Personeelsinzet!B64</f>
        <v>medewerker 5</v>
      </c>
      <c r="G302" s="65" t="str">
        <f>Personeelsinzet!B65</f>
        <v>medewerker 6</v>
      </c>
      <c r="H302" s="65" t="str">
        <f>Personeelsinzet!B66</f>
        <v>medewerker 7</v>
      </c>
      <c r="I302" s="65" t="str">
        <f>Personeelsinzet!B67</f>
        <v>medewerker 8</v>
      </c>
      <c r="J302" s="65" t="str">
        <f>Personeelsinzet!B68</f>
        <v>medewerker 9</v>
      </c>
      <c r="K302" s="65" t="str">
        <f>Personeelsinzet!B69</f>
        <v>medewerker 10</v>
      </c>
      <c r="L302" s="65" t="str">
        <f>Personeelsinzet!B70</f>
        <v>medewerker 11</v>
      </c>
      <c r="M302" s="65" t="str">
        <f>Personeelsinzet!B71</f>
        <v>medewerker 12</v>
      </c>
      <c r="N302" s="65" t="str">
        <f>Personeelsinzet!B72</f>
        <v>medewerker 13</v>
      </c>
      <c r="O302" s="65" t="str">
        <f>Personeelsinzet!B73</f>
        <v>medewerker 14</v>
      </c>
      <c r="P302" s="65" t="str">
        <f>Personeelsinzet!B74</f>
        <v>medewerker 15</v>
      </c>
      <c r="Q302" s="65" t="str">
        <f>Personeelsinzet!B75</f>
        <v>medewerker 16</v>
      </c>
      <c r="R302" s="65" t="str">
        <f>Personeelsinzet!B76</f>
        <v>medewerker 17</v>
      </c>
      <c r="S302" s="65" t="str">
        <f>Personeelsinzet!B77</f>
        <v>medewerker 18</v>
      </c>
      <c r="T302" s="65" t="str">
        <f>Personeelsinzet!B78</f>
        <v>medewerker 19</v>
      </c>
      <c r="U302" s="65" t="str">
        <f>Personeelsinzet!B79</f>
        <v>medewerker 20</v>
      </c>
    </row>
    <row r="303" spans="1:21" x14ac:dyDescent="0.2">
      <c r="B303" s="65">
        <f>IF(Personeelsinzet!C60="n.v.t.",0,Personeelsinzet!C60)</f>
        <v>0</v>
      </c>
      <c r="C303" s="65">
        <f>IF(Personeelsinzet!C61="n.v.t.",0,Personeelsinzet!C61)</f>
        <v>0</v>
      </c>
      <c r="D303" s="65">
        <f>IF(Personeelsinzet!C62="n.v.t.",0,Personeelsinzet!C62)</f>
        <v>0</v>
      </c>
      <c r="E303" s="65">
        <f>IF(Personeelsinzet!C63="n.v.t.",0,Personeelsinzet!C63)</f>
        <v>0</v>
      </c>
      <c r="F303" s="65">
        <f>IF(Personeelsinzet!C64="n.v.t.",0,Personeelsinzet!C64)</f>
        <v>0</v>
      </c>
      <c r="G303" s="65">
        <f>IF(Personeelsinzet!C65="n.v.t.",0,Personeelsinzet!C65)</f>
        <v>0</v>
      </c>
      <c r="H303" s="65">
        <f>IF(Personeelsinzet!C66="n.v.t.",0,Personeelsinzet!C66)</f>
        <v>0</v>
      </c>
      <c r="I303" s="65">
        <f>IF(Personeelsinzet!C67="n.v.t.",0,Personeelsinzet!C67)</f>
        <v>0</v>
      </c>
      <c r="J303" s="65">
        <f>IF(Personeelsinzet!C68="n.v.t.",0,Personeelsinzet!C68)</f>
        <v>0</v>
      </c>
      <c r="K303" s="65">
        <f>IF(Personeelsinzet!C69="n.v.t.",0,Personeelsinzet!C69)</f>
        <v>0</v>
      </c>
      <c r="L303" s="65">
        <f>IF(Personeelsinzet!C70="n.v.t.",0,Personeelsinzet!C70)</f>
        <v>0</v>
      </c>
      <c r="M303" s="65">
        <f>IF(Personeelsinzet!C71="n.v.t.",0,Personeelsinzet!C71)</f>
        <v>0</v>
      </c>
      <c r="N303" s="65">
        <f>IF(Personeelsinzet!C72="n.v.t.",0,Personeelsinzet!C72)</f>
        <v>0</v>
      </c>
      <c r="O303" s="65">
        <f>IF(Personeelsinzet!C73="n.v.t.",0,Personeelsinzet!C73)</f>
        <v>0</v>
      </c>
      <c r="P303" s="65">
        <f>IF(Personeelsinzet!C74="n.v.t.",0,Personeelsinzet!C74)</f>
        <v>0</v>
      </c>
      <c r="Q303" s="65">
        <f>IF(Personeelsinzet!C75="n.v.t.",0,Personeelsinzet!C75)</f>
        <v>0</v>
      </c>
      <c r="R303" s="65">
        <f>IF(Personeelsinzet!C76="n.v.t.",0,Personeelsinzet!C76)</f>
        <v>0</v>
      </c>
      <c r="S303" s="65">
        <f>IF(Personeelsinzet!C77="n.v.t.",0,Personeelsinzet!C77)</f>
        <v>0</v>
      </c>
      <c r="T303" s="65">
        <f>IF(Personeelsinzet!C78="n.v.t.",0,Personeelsinzet!C78)</f>
        <v>0</v>
      </c>
      <c r="U303" s="65">
        <f>IF(Personeelsinzet!C79="n.v.t.",0,Personeelsinzet!C79)</f>
        <v>0</v>
      </c>
    </row>
    <row r="305" spans="1:5" x14ac:dyDescent="0.2">
      <c r="C305" s="122"/>
    </row>
    <row r="306" spans="1:5" x14ac:dyDescent="0.2">
      <c r="C306" s="123"/>
    </row>
    <row r="310" spans="1:5" x14ac:dyDescent="0.2">
      <c r="A310" t="s">
        <v>290</v>
      </c>
      <c r="B310" t="s">
        <v>291</v>
      </c>
      <c r="C310" t="s">
        <v>292</v>
      </c>
      <c r="D310" t="s">
        <v>293</v>
      </c>
      <c r="E310" t="s">
        <v>294</v>
      </c>
    </row>
    <row r="311" spans="1:5" x14ac:dyDescent="0.2">
      <c r="A311" t="str">
        <f>'Simulatie kostenplan'!B23</f>
        <v>Voorbereidingskosten</v>
      </c>
      <c r="B311" t="str">
        <f>IF(C311=0,"",'Simulatie kostenplan'!C23)</f>
        <v/>
      </c>
      <c r="C311">
        <f>'Simulatie kostenplan'!C24</f>
        <v>0</v>
      </c>
      <c r="D311" s="155" t="str">
        <f>IF(C311=0,"",B311)</f>
        <v/>
      </c>
      <c r="E311">
        <f>IF(OR(D311=0,D311=""),0,1)</f>
        <v>0</v>
      </c>
    </row>
    <row r="312" spans="1:5" x14ac:dyDescent="0.2">
      <c r="A312" t="str">
        <f>'Simulatie kostenplan'!$B$25</f>
        <v>Personeelskosten</v>
      </c>
      <c r="B312" t="str">
        <f>IF(C312=0,"",'Simulatie kostenplan'!F25)</f>
        <v/>
      </c>
      <c r="C312">
        <f>IF(AND(B298="neen",'Simulatie kostenplan'!E36='Simulatie kostenplan'!F22),'Simulatie kostenplan'!F26,IF(OR('Simulatie kostenplan'!E36='Simulatie kostenplan'!D22,'Simulatie kostenplan'!E22='Simulatie kostenplan'!E36,'Simulatie kostenplan'!E36='Simulatie kostenplan'!C22),0,0))</f>
        <v>0</v>
      </c>
      <c r="D312" s="155" t="str">
        <f t="shared" ref="D312:D328" si="0">IF(C312=0,"",B312)</f>
        <v/>
      </c>
      <c r="E312">
        <f t="shared" ref="E312:E375" si="1">IF(OR(D312=0,D312=""),0,1)</f>
        <v>0</v>
      </c>
    </row>
    <row r="313" spans="1:5" x14ac:dyDescent="0.2">
      <c r="A313" t="str">
        <f>'Simulatie kostenplan'!$B$25</f>
        <v>Personeelskosten</v>
      </c>
      <c r="B313" t="str">
        <f>IF($B$300="JA","",IF(C313=0,"",CONCATENATE("WP- ",A4)))</f>
        <v/>
      </c>
      <c r="C313" s="219">
        <f>IF('Simulatie kostenplan'!$E$36='Simulatie kostenplan'!$F$22,0,IF($B$300="JA",0,IF(Personeelsinzet!$D$93=WB!$AP$6,SUM(C62:V66)*Personeelsinzet!$D$60,
Personeelsinzet!$E$60*SUM(C62:C66)+
Personeelsinzet!$E$61*SUM(D62:D66)+
Personeelsinzet!$E$62*SUM(E62:E66)+
Personeelsinzet!$E$63*SUM(F62:F66)+
Personeelsinzet!$E$64*SUM(G62:G66)+
Personeelsinzet!$E$65*SUM(H62:H66)+
Personeelsinzet!$E$66*SUM(I62:I66)+
Personeelsinzet!$E$67*SUM(J62:J66)+
Personeelsinzet!$E$68*SUM(K62:K66)+
Personeelsinzet!$E$69*SUM(L62:LC66)+
Personeelsinzet!$E$70*SUM(M62:M66)+
Personeelsinzet!$E$71*SUM(N62:N66)+
Personeelsinzet!$E$72*SUM(O62:O66)+
Personeelsinzet!$E$73*SUM(P62:P66)+
Personeelsinzet!$E$74*SUM(Q62:Q66)+
Personeelsinzet!$E$75*SUM(R62:R66)+
Personeelsinzet!$E$76*SUM(S62:S66)+
Personeelsinzet!$E$77*SUM(T62:T66)+
Personeelsinzet!$E$78*SUM(U62:U66)+
Personeelsinzet!$E$79*SUM(V62:V66))))</f>
        <v>0</v>
      </c>
      <c r="D313" s="155" t="str">
        <f t="shared" si="0"/>
        <v/>
      </c>
      <c r="E313">
        <f t="shared" ref="E313:E319" si="2">IF(OR(C313=0,C313=""),0,1)</f>
        <v>0</v>
      </c>
    </row>
    <row r="314" spans="1:5" x14ac:dyDescent="0.2">
      <c r="A314" t="str">
        <f>'Simulatie kostenplan'!$B$25</f>
        <v>Personeelskosten</v>
      </c>
      <c r="B314" t="str">
        <f t="shared" ref="B314:B318" si="3">IF($B$300="JA","",IF(C314=0,"",CONCATENATE("WP- ",A5)))</f>
        <v/>
      </c>
      <c r="C314" s="219">
        <f>IF('Simulatie kostenplan'!$E$36='Simulatie kostenplan'!$F$22,0,IF($B$300="JA",0,IF(Personeelsinzet!$D$93=WB!$AP$6,SUM(C67:V71)*Personeelsinzet!$D$60,
Personeelsinzet!$E$60*SUM(C67:C71)+
Personeelsinzet!$E$61*SUM(D67:D71)+
Personeelsinzet!$E$62*SUM(E67:E71)+
Personeelsinzet!$E$63*SUM(F67:F71)+
Personeelsinzet!$E$64*SUM(G67:G71)+
Personeelsinzet!$E$65*SUM(H67:H71)+
Personeelsinzet!$E$66*SUM(I67:I71)+
Personeelsinzet!$E$67*SUM(J67:J71)+
Personeelsinzet!$E$68*SUM(K67:K71)+
Personeelsinzet!$E$69*SUM(L67:LC71)+
Personeelsinzet!$E$70*SUM(M67:M71)+
Personeelsinzet!$E$71*SUM(N67:N71)+
Personeelsinzet!$E$72*SUM(O67:O71)+
Personeelsinzet!$E$73*SUM(P67:P71)+
Personeelsinzet!$E$74*SUM(Q67:Q71)+
Personeelsinzet!$E$75*SUM(R67:R71)+
Personeelsinzet!$E$76*SUM(S67:S71)+
Personeelsinzet!$E$77*SUM(T67:T71)+
Personeelsinzet!$E$78*SUM(U67:U71)+
Personeelsinzet!$E$79*SUM(V67:V71))))</f>
        <v>0</v>
      </c>
      <c r="D314" s="155" t="str">
        <f t="shared" si="0"/>
        <v/>
      </c>
      <c r="E314">
        <f t="shared" si="2"/>
        <v>0</v>
      </c>
    </row>
    <row r="315" spans="1:5" x14ac:dyDescent="0.2">
      <c r="A315" t="str">
        <f>'Simulatie kostenplan'!$B$25</f>
        <v>Personeelskosten</v>
      </c>
      <c r="B315" t="str">
        <f t="shared" si="3"/>
        <v/>
      </c>
      <c r="C315" s="219">
        <f>IF('Simulatie kostenplan'!$E$36='Simulatie kostenplan'!$F$22,0,IF($B$300="JA",0,IF(Personeelsinzet!$D$93=WB!$AP$6,SUM(C72:V76)*Personeelsinzet!$D$60,
Personeelsinzet!$E$60*SUM(C72:C76)+
Personeelsinzet!$E$61*SUM(D72:D76)+
Personeelsinzet!$E$62*SUM(E72:E76)+
Personeelsinzet!$E$63*SUM(F72:F76)+
Personeelsinzet!$E$64*SUM(G72:G76)+
Personeelsinzet!$E$65*SUM(H72:H76)+
Personeelsinzet!$E$66*SUM(I72:I76)+
Personeelsinzet!$E$67*SUM(J72:J76)+
Personeelsinzet!$E$68*SUM(K72:K76)+
Personeelsinzet!$E$69*SUM(L72:LC76)+
Personeelsinzet!$E$70*SUM(M72:M76)+
Personeelsinzet!$E$71*SUM(N72:N76)+
Personeelsinzet!$E$72*SUM(O72:O76)+
Personeelsinzet!$E$73*SUM(P72:P76)+
Personeelsinzet!$E$74*SUM(Q72:Q76)+
Personeelsinzet!$E$75*SUM(R72:R76)+
Personeelsinzet!$E$76*SUM(S72:S76)+
Personeelsinzet!$E$77*SUM(T72:T76)+
Personeelsinzet!$E$78*SUM(U72:U76)+
Personeelsinzet!$E$79*SUM(V72:V76))))</f>
        <v>0</v>
      </c>
      <c r="D315" s="155" t="str">
        <f t="shared" si="0"/>
        <v/>
      </c>
      <c r="E315">
        <f t="shared" si="2"/>
        <v>0</v>
      </c>
    </row>
    <row r="316" spans="1:5" x14ac:dyDescent="0.2">
      <c r="A316" t="str">
        <f>'Simulatie kostenplan'!$B$25</f>
        <v>Personeelskosten</v>
      </c>
      <c r="B316" t="str">
        <f t="shared" si="3"/>
        <v/>
      </c>
      <c r="C316" s="219">
        <f>IF('Simulatie kostenplan'!$E$36='Simulatie kostenplan'!$F$22,0,IF($B$300="JA",0,IF(Personeelsinzet!$D$93=WB!$AP$6,SUM(C77:V81)*Personeelsinzet!$D$60,
Personeelsinzet!$E$60*SUM(C77:C81)+
Personeelsinzet!$E$61*SUM(D77:D81)+
Personeelsinzet!$E$62*SUM(E77:E81)+
Personeelsinzet!$E$63*SUM(F77:F81)+
Personeelsinzet!$E$64*SUM(G77:G81)+
Personeelsinzet!$E$65*SUM(H77:H81)+
Personeelsinzet!$E$66*SUM(I77:I81)+
Personeelsinzet!$E$67*SUM(J77:J81)+
Personeelsinzet!$E$68*SUM(K77:K81)+
Personeelsinzet!$E$69*SUM(L77:LC81)+
Personeelsinzet!$E$70*SUM(M77:M81)+
Personeelsinzet!$E$71*SUM(N77:N81)+
Personeelsinzet!$E$72*SUM(O77:O81)+
Personeelsinzet!$E$73*SUM(P77:P81)+
Personeelsinzet!$E$74*SUM(Q77:Q81)+
Personeelsinzet!$E$75*SUM(R77:R81)+
Personeelsinzet!$E$76*SUM(S77:S81)+
Personeelsinzet!$E$77*SUM(T77:T81)+
Personeelsinzet!$E$78*SUM(U77:U81)+
Personeelsinzet!$E$79*SUM(V77:V81))))</f>
        <v>0</v>
      </c>
      <c r="D316" s="155" t="str">
        <f t="shared" si="0"/>
        <v/>
      </c>
      <c r="E316">
        <f t="shared" si="2"/>
        <v>0</v>
      </c>
    </row>
    <row r="317" spans="1:5" x14ac:dyDescent="0.2">
      <c r="A317" t="str">
        <f>'Simulatie kostenplan'!$B$25</f>
        <v>Personeelskosten</v>
      </c>
      <c r="B317" t="str">
        <f t="shared" si="3"/>
        <v/>
      </c>
      <c r="C317" s="219">
        <f>IF('Simulatie kostenplan'!$E$36='Simulatie kostenplan'!$F$22,0,IF($B$300="JA",0,IF(Personeelsinzet!$D$93=WB!$AP$6,SUM(C82:V86)*Personeelsinzet!$D$60,
Personeelsinzet!$E$60*SUM(C82:C86)+
Personeelsinzet!$E$61*SUM(D82:D86)+
Personeelsinzet!$E$62*SUM(E82:E86)+
Personeelsinzet!$E$63*SUM(F82:F86)+
Personeelsinzet!$E$64*SUM(G82:G86)+
Personeelsinzet!$E$65*SUM(H82:H86)+
Personeelsinzet!$E$66*SUM(I82:I86)+
Personeelsinzet!$E$67*SUM(J82:J86)+
Personeelsinzet!$E$68*SUM(K82:K86)+
Personeelsinzet!$E$69*SUM(L82:LC86)+
Personeelsinzet!$E$70*SUM(M82:M86)+
Personeelsinzet!$E$71*SUM(N82:N86)+
Personeelsinzet!$E$72*SUM(O82:O86)+
Personeelsinzet!$E$73*SUM(P82:P86)+
Personeelsinzet!$E$74*SUM(Q82:Q86)+
Personeelsinzet!$E$75*SUM(R82:R86)+
Personeelsinzet!$E$76*SUM(S82:S86)+
Personeelsinzet!$E$77*SUM(T82:T86)+
Personeelsinzet!$E$78*SUM(U82:U86)+
Personeelsinzet!$E$79*SUM(V82:V86))))</f>
        <v>0</v>
      </c>
      <c r="D317" s="155" t="str">
        <f t="shared" si="0"/>
        <v/>
      </c>
      <c r="E317">
        <f t="shared" si="2"/>
        <v>0</v>
      </c>
    </row>
    <row r="318" spans="1:5" x14ac:dyDescent="0.2">
      <c r="A318" t="str">
        <f>'Simulatie kostenplan'!$B$25</f>
        <v>Personeelskosten</v>
      </c>
      <c r="B318" t="str">
        <f t="shared" si="3"/>
        <v/>
      </c>
      <c r="C318" s="219">
        <f>IF('Simulatie kostenplan'!E61='Simulatie kostenplan'!F47,0,IF($B$300="JA",0,IF(Personeelsinzet!$D$93=WB!$AP$6,SUM(C87:V91)*Personeelsinzet!$D$60,
Personeelsinzet!$E$60*SUM(C87:C91)+
Personeelsinzet!$E$61*SUM(D87:D91)+
Personeelsinzet!$E$62*SUM(E87:E91)+
Personeelsinzet!$E$63*SUM(F87:F91)+
Personeelsinzet!$E$64*SUM(G87:G91)+
Personeelsinzet!$E$65*SUM(H87:H91)+
Personeelsinzet!$E$66*SUM(I87:I91)+
Personeelsinzet!$E$67*SUM(J87:J91)+
Personeelsinzet!$E$68*SUM(K87:K91)+
Personeelsinzet!$E$69*SUM(L87:LC91)+
Personeelsinzet!$E$70*SUM(M87:M91)+
Personeelsinzet!$E$71*SUM(N87:N91)+
Personeelsinzet!$E$72*SUM(O87:O91)+
Personeelsinzet!$E$73*SUM(P87:P91)+
Personeelsinzet!$E$74*SUM(Q87:Q91)+
Personeelsinzet!$E$75*SUM(R87:R91)+
Personeelsinzet!$E$76*SUM(S87:S91)+
Personeelsinzet!$E$77*SUM(T87:T91)+
Personeelsinzet!$E$78*SUM(U87:U91)+
Personeelsinzet!$E$79*SUM(V87:V91))))</f>
        <v>0</v>
      </c>
      <c r="D318" s="155" t="str">
        <f t="shared" si="0"/>
        <v/>
      </c>
      <c r="E318">
        <f t="shared" si="2"/>
        <v>0</v>
      </c>
    </row>
    <row r="319" spans="1:5" x14ac:dyDescent="0.2">
      <c r="A319" t="str">
        <f>'Simulatie kostenplan'!$B$25</f>
        <v>Personeelskosten</v>
      </c>
      <c r="B319" t="str">
        <f>IF($B$300="JA","",IF(C319=0,"",CONCATENATE("WP- ",A10)))</f>
        <v/>
      </c>
      <c r="C319" s="219">
        <f>IF('Simulatie kostenplan'!E66='Simulatie kostenplan'!F52,0,IF($B$300="JA",0,IF(Personeelsinzet!$D$93=WB!$AP$6,SUM(C92:V96)*Personeelsinzet!$D$60,
Personeelsinzet!$E$60*SUM(C92:C96)+
Personeelsinzet!$E$61*SUM(D92:D96)+
Personeelsinzet!$E$62*SUM(E92:E96)+
Personeelsinzet!$E$63*SUM(F92:F96)+
Personeelsinzet!$E$64*SUM(G92:G96)+
Personeelsinzet!$E$65*SUM(H92:H96)+
Personeelsinzet!$E$66*SUM(I92:I96)+
Personeelsinzet!$E$67*SUM(J92:J96)+
Personeelsinzet!$E$68*SUM(K92:K96)+
Personeelsinzet!$E$69*SUM(L92:LC96)+
Personeelsinzet!$E$70*SUM(M92:M96)+
Personeelsinzet!$E$71*SUM(N92:N96)+
Personeelsinzet!$E$72*SUM(O92:O96)+
Personeelsinzet!$E$73*SUM(P92:P96)+
Personeelsinzet!$E$74*SUM(Q92:Q96)+
Personeelsinzet!$E$75*SUM(R92:R96)+
Personeelsinzet!$E$76*SUM(S92:S96)+
Personeelsinzet!$E$77*SUM(T92:T96)+
Personeelsinzet!$E$78*SUM(U92:U96)+
Personeelsinzet!$E$79*SUM(V92:V96))))</f>
        <v>0</v>
      </c>
      <c r="D319" s="155" t="str">
        <f t="shared" si="0"/>
        <v/>
      </c>
      <c r="E319">
        <f t="shared" si="2"/>
        <v>0</v>
      </c>
    </row>
    <row r="320" spans="1:5" x14ac:dyDescent="0.2">
      <c r="A320" t="str">
        <f>'Simulatie kostenplan'!B29</f>
        <v>Overhead</v>
      </c>
      <c r="B320" t="str">
        <f>IF(C320=0,"",IF('Simulatie kostenplan'!E36='Simulatie kostenplan'!D22,'Simulatie kostenplan'!D29,IF('Simulatie kostenplan'!E36='Simulatie kostenplan'!E22,'Simulatie kostenplan'!E29,IF('Simulatie kostenplan'!E36='Simulatie kostenplan'!F22,'Simulatie kostenplan'!F29,""))))</f>
        <v/>
      </c>
      <c r="C320">
        <f>IF($B$298="JA",0,IF('Simulatie kostenplan'!E36='Simulatie kostenplan'!D22,'Simulatie kostenplan'!D30,IF('Simulatie kostenplan'!E36='Simulatie kostenplan'!E22,'Simulatie kostenplan'!E30,IF('Simulatie kostenplan'!E36='Simulatie kostenplan'!F22,'Simulatie kostenplan'!F30,0))))</f>
        <v>0</v>
      </c>
      <c r="D320" s="155" t="str">
        <f>IF(C320=0,"",B320)</f>
        <v/>
      </c>
      <c r="E320">
        <f t="shared" si="1"/>
        <v>0</v>
      </c>
    </row>
    <row r="321" spans="1:5" x14ac:dyDescent="0.2">
      <c r="A321" t="str">
        <f>'Simulatie kostenplan'!B27</f>
        <v>Reis- en verblijfskosten</v>
      </c>
      <c r="B321" t="str">
        <f>IF(C321=0,"",'Simulatie kostenplan'!D27)</f>
        <v/>
      </c>
      <c r="C321">
        <f>IF($B$298="JA",0,ROUND(IF(OR('Simulatie kostenplan'!E36='Simulatie kostenplan'!C22,'Simulatie kostenplan'!E36='Simulatie kostenplan'!F22),0,IF(OR('Simulatie kostenplan'!E36='Simulatie kostenplan'!D22,'Simulatie kostenplan'!E22='Simulatie kostenplan'!E36),'Simulatie kostenplan'!D28,0)),2))</f>
        <v>0</v>
      </c>
      <c r="D321" s="155" t="str">
        <f t="shared" si="0"/>
        <v/>
      </c>
      <c r="E321">
        <f t="shared" si="1"/>
        <v>0</v>
      </c>
    </row>
    <row r="322" spans="1:5" x14ac:dyDescent="0.2">
      <c r="A322" t="str">
        <f>'Simulatie kostenplan'!$B$31</f>
        <v xml:space="preserve">Externe kosten </v>
      </c>
      <c r="B322" t="str">
        <f>IF(C322=0,"",IF('Simulatie kostenplan'!C22='Simulatie kostenplan'!E36,"basis op personeelskost",IF($B$299="JA","",CONCATENATE("WP- ",A4))))</f>
        <v/>
      </c>
      <c r="C322">
        <f>IF(AND($B$298="JA",$B$299="JA"),0,
IF(AND($B$299="neen",$B$300="neen",'Simulatie kostenplan'!$E$36='Simulatie kostenplan'!$C$22),SUM(C312:C319)*0.4,
IF(AND($B$299="neen",$B$300="ja",'Simulatie kostenplan'!$E$36='Simulatie kostenplan'!$C$22),SUM(C381:C1080)*0.4,
IF(AND($B$299="ja",$B$300="neen",'Simulatie kostenplan'!$E$36='Simulatie kostenplan'!$C$22),SUM(C312:C319)*0.4,
IF(AND($B$299="ja",$B$300="ja",$B$298="neen",'Simulatie kostenplan'!$E$36='Simulatie kostenplan'!$C$22),SUM(C381:C1080)*0.4,
IF(AND($B$299="neen",OR('Simulatie kostenplan'!$E$36='Simulatie kostenplan'!$D$22,'Simulatie kostenplan'!$E$22='Simulatie kostenplan'!$E$36,'Simulatie kostenplan'!$E$36='Simulatie kostenplan'!$F$22)),SUMIF('Externe kosten'!$B$13:$B$64,A4,'Externe kosten'!$E$13:$E$64),0))))))</f>
        <v>0</v>
      </c>
      <c r="D322" s="155" t="str">
        <f>IF(C322=0,"",IF(LEFT(B322,5)="basis",'Simulatie kostenplan'!C31,B322))</f>
        <v/>
      </c>
      <c r="E322">
        <f t="shared" si="1"/>
        <v>0</v>
      </c>
    </row>
    <row r="323" spans="1:5" x14ac:dyDescent="0.2">
      <c r="A323" t="str">
        <f>'Simulatie kostenplan'!$B$31</f>
        <v xml:space="preserve">Externe kosten </v>
      </c>
      <c r="B323" t="str">
        <f t="shared" ref="B323:B328" si="4">IF($B$299="JA","",IF(C323=0,"",CONCATENATE("WP- ",A5)))</f>
        <v/>
      </c>
      <c r="C323">
        <f>IF(AND($B$298="JA",$B$299="JA"),0,
IF(AND($B$299="neen",OR('Simulatie kostenplan'!$E$36='Simulatie kostenplan'!$D$22,'Simulatie kostenplan'!$E$22='Simulatie kostenplan'!$E$36,'Simulatie kostenplan'!$E$36='Simulatie kostenplan'!$F$22)),SUMIF('Externe kosten'!$B$13:$B$64,A5,'Externe kosten'!$E$13:$E$64),0))</f>
        <v>0</v>
      </c>
      <c r="D323" s="155" t="str">
        <f t="shared" si="0"/>
        <v/>
      </c>
      <c r="E323">
        <f t="shared" si="1"/>
        <v>0</v>
      </c>
    </row>
    <row r="324" spans="1:5" x14ac:dyDescent="0.2">
      <c r="A324" t="str">
        <f>'Simulatie kostenplan'!$B$31</f>
        <v xml:space="preserve">Externe kosten </v>
      </c>
      <c r="B324" t="str">
        <f t="shared" si="4"/>
        <v/>
      </c>
      <c r="C324">
        <f>IF(AND($B$298="JA",$B$299="JA"),0,
IF(AND($B$299="neen",OR('Simulatie kostenplan'!$E$36='Simulatie kostenplan'!$D$22,'Simulatie kostenplan'!$E$22='Simulatie kostenplan'!$E$36,'Simulatie kostenplan'!$E$36='Simulatie kostenplan'!$F$22)),SUMIF('Externe kosten'!$B$13:$B$64,A6,'Externe kosten'!$E$13:$E$64),0))</f>
        <v>0</v>
      </c>
      <c r="D324" s="155" t="str">
        <f t="shared" si="0"/>
        <v/>
      </c>
      <c r="E324">
        <f t="shared" si="1"/>
        <v>0</v>
      </c>
    </row>
    <row r="325" spans="1:5" x14ac:dyDescent="0.2">
      <c r="A325" t="str">
        <f>'Simulatie kostenplan'!$B$31</f>
        <v xml:space="preserve">Externe kosten </v>
      </c>
      <c r="B325" t="str">
        <f t="shared" si="4"/>
        <v/>
      </c>
      <c r="C325">
        <f>IF(AND($B$298="JA",$B$299="JA"),0,
IF(AND($B$299="neen",OR('Simulatie kostenplan'!$E$36='Simulatie kostenplan'!$D$22,'Simulatie kostenplan'!$E$22='Simulatie kostenplan'!$E$36,'Simulatie kostenplan'!$E$36='Simulatie kostenplan'!$F$22)),SUMIF('Externe kosten'!$B$13:$B$64,A7,'Externe kosten'!$E$13:$E$64),0))</f>
        <v>0</v>
      </c>
      <c r="D325" s="155" t="str">
        <f t="shared" si="0"/>
        <v/>
      </c>
      <c r="E325">
        <f t="shared" si="1"/>
        <v>0</v>
      </c>
    </row>
    <row r="326" spans="1:5" x14ac:dyDescent="0.2">
      <c r="A326" t="str">
        <f>'Simulatie kostenplan'!$B$31</f>
        <v xml:space="preserve">Externe kosten </v>
      </c>
      <c r="B326" t="str">
        <f t="shared" si="4"/>
        <v/>
      </c>
      <c r="C326">
        <f>IF(AND($B$298="JA",$B$299="JA"),0,
IF(AND($B$299="neen",OR('Simulatie kostenplan'!$E$36='Simulatie kostenplan'!$D$22,'Simulatie kostenplan'!$E$22='Simulatie kostenplan'!$E$36,'Simulatie kostenplan'!$E$36='Simulatie kostenplan'!$F$22)),SUMIF('Externe kosten'!$B$13:$B$64,A8,'Externe kosten'!$E$13:$E$64),0))</f>
        <v>0</v>
      </c>
      <c r="D326" s="155" t="str">
        <f t="shared" si="0"/>
        <v/>
      </c>
      <c r="E326">
        <f t="shared" si="1"/>
        <v>0</v>
      </c>
    </row>
    <row r="327" spans="1:5" x14ac:dyDescent="0.2">
      <c r="A327" t="str">
        <f>'Simulatie kostenplan'!$B$31</f>
        <v xml:space="preserve">Externe kosten </v>
      </c>
      <c r="B327" t="str">
        <f t="shared" si="4"/>
        <v/>
      </c>
      <c r="C327">
        <f>IF(AND($B$298="JA",$B$299="JA"),0,
IF(AND($B$299="neen",OR('Simulatie kostenplan'!$E$36='Simulatie kostenplan'!$D$22,'Simulatie kostenplan'!$E$22='Simulatie kostenplan'!$E$36,'Simulatie kostenplan'!$E$36='Simulatie kostenplan'!$F$22)),SUMIF('Externe kosten'!$B$13:$B$64,A9,'Externe kosten'!$E$13:$E$64),0))</f>
        <v>0</v>
      </c>
      <c r="D327" s="155" t="str">
        <f t="shared" si="0"/>
        <v/>
      </c>
      <c r="E327">
        <f t="shared" si="1"/>
        <v>0</v>
      </c>
    </row>
    <row r="328" spans="1:5" x14ac:dyDescent="0.2">
      <c r="A328" t="str">
        <f>'Simulatie kostenplan'!$B$31</f>
        <v xml:space="preserve">Externe kosten </v>
      </c>
      <c r="B328" t="str">
        <f t="shared" si="4"/>
        <v/>
      </c>
      <c r="C328">
        <f>IF(AND($B$298="JA",$B$299="JA"),0,
IF(AND($B$299="neen",OR('Simulatie kostenplan'!$E$36='Simulatie kostenplan'!$D$22,'Simulatie kostenplan'!$E$22='Simulatie kostenplan'!$E$36,'Simulatie kostenplan'!$E$36='Simulatie kostenplan'!$F$22)),SUMIF('Externe kosten'!$B$13:$B$64,A10,'Externe kosten'!$E$13:$E$64),0))</f>
        <v>0</v>
      </c>
      <c r="D328" s="155" t="str">
        <f t="shared" si="0"/>
        <v/>
      </c>
      <c r="E328">
        <f t="shared" si="1"/>
        <v>0</v>
      </c>
    </row>
    <row r="329" spans="1:5" x14ac:dyDescent="0.2">
      <c r="A329" t="str">
        <f>'Simulatie kostenplan'!$B$31</f>
        <v xml:space="preserve">Externe kosten </v>
      </c>
      <c r="B329" s="126" t="str">
        <f>IF('Simulatie kostenplan'!$E$36='Simulatie kostenplan'!$C$22,"",IF(AND($B$299="JA",'Externe kosten'!B13&lt;&gt;0),CONCATENATE("WP- ",'Externe kosten'!B13),""))</f>
        <v/>
      </c>
      <c r="C329" s="124">
        <f>IF('Simulatie kostenplan'!$E$36='Simulatie kostenplan'!$C$22,0,IF(AND($B$299="JA",'Externe kosten'!B13&lt;&gt;0),'Externe kosten'!E13,0))</f>
        <v>0</v>
      </c>
      <c r="D329" s="125">
        <f>IF('Simulatie kostenplan'!$E$36='Simulatie kostenplan'!$C$22,0,IF(AND($B$299="JA",'Externe kosten'!B13&lt;&gt;0),'Externe kosten'!D13,0))</f>
        <v>0</v>
      </c>
      <c r="E329">
        <f t="shared" si="1"/>
        <v>0</v>
      </c>
    </row>
    <row r="330" spans="1:5" x14ac:dyDescent="0.2">
      <c r="A330" t="str">
        <f>'Simulatie kostenplan'!$B$31</f>
        <v xml:space="preserve">Externe kosten </v>
      </c>
      <c r="B330" s="126" t="str">
        <f>IF('Simulatie kostenplan'!$E$36='Simulatie kostenplan'!$C$22,"",IF(AND($B$299="JA",'Externe kosten'!B14&lt;&gt;0),CONCATENATE("WP- ",'Externe kosten'!B14),""))</f>
        <v/>
      </c>
      <c r="C330" s="124">
        <f>IF('Simulatie kostenplan'!$E$36='Simulatie kostenplan'!$C$22,0,IF(AND($B$299="JA",'Externe kosten'!B14&lt;&gt;0),'Externe kosten'!E14,0))</f>
        <v>0</v>
      </c>
      <c r="D330" s="125">
        <f>IF('Simulatie kostenplan'!$E$36='Simulatie kostenplan'!$C$22,0,IF(AND($B$299="JA",'Externe kosten'!B14&lt;&gt;0),'Externe kosten'!D14,0))</f>
        <v>0</v>
      </c>
      <c r="E330">
        <f t="shared" si="1"/>
        <v>0</v>
      </c>
    </row>
    <row r="331" spans="1:5" x14ac:dyDescent="0.2">
      <c r="A331" t="str">
        <f>'Simulatie kostenplan'!$B$31</f>
        <v xml:space="preserve">Externe kosten </v>
      </c>
      <c r="B331" s="126" t="str">
        <f>IF('Simulatie kostenplan'!$E$36='Simulatie kostenplan'!$C$22,"",IF(AND($B$299="JA",'Externe kosten'!B15&lt;&gt;0),CONCATENATE("WP- ",'Externe kosten'!B15),""))</f>
        <v/>
      </c>
      <c r="C331" s="124">
        <f>IF('Simulatie kostenplan'!$E$36='Simulatie kostenplan'!$C$22,0,IF(AND($B$299="JA",'Externe kosten'!B15&lt;&gt;0),'Externe kosten'!E15,0))</f>
        <v>0</v>
      </c>
      <c r="D331" s="125">
        <f>IF('Simulatie kostenplan'!$E$36='Simulatie kostenplan'!$C$22,0,IF(AND($B$299="JA",'Externe kosten'!B15&lt;&gt;0),'Externe kosten'!D15,0))</f>
        <v>0</v>
      </c>
      <c r="E331">
        <f t="shared" si="1"/>
        <v>0</v>
      </c>
    </row>
    <row r="332" spans="1:5" x14ac:dyDescent="0.2">
      <c r="A332" t="str">
        <f>'Simulatie kostenplan'!$B$31</f>
        <v xml:space="preserve">Externe kosten </v>
      </c>
      <c r="B332" s="126" t="str">
        <f>IF('Simulatie kostenplan'!$E$36='Simulatie kostenplan'!$C$22,"",IF(AND($B$299="JA",'Externe kosten'!B16&lt;&gt;0),CONCATENATE("WP- ",'Externe kosten'!B16),""))</f>
        <v/>
      </c>
      <c r="C332" s="124">
        <f>IF('Simulatie kostenplan'!$E$36='Simulatie kostenplan'!$C$22,0,IF(AND($B$299="JA",'Externe kosten'!B16&lt;&gt;0),'Externe kosten'!E16,0))</f>
        <v>0</v>
      </c>
      <c r="D332" s="125">
        <f>IF('Simulatie kostenplan'!$E$36='Simulatie kostenplan'!$C$22,0,IF(AND($B$299="JA",'Externe kosten'!B16&lt;&gt;0),'Externe kosten'!D16,0))</f>
        <v>0</v>
      </c>
      <c r="E332">
        <f t="shared" si="1"/>
        <v>0</v>
      </c>
    </row>
    <row r="333" spans="1:5" x14ac:dyDescent="0.2">
      <c r="A333" t="str">
        <f>'Simulatie kostenplan'!$B$31</f>
        <v xml:space="preserve">Externe kosten </v>
      </c>
      <c r="B333" s="126" t="str">
        <f>IF('Simulatie kostenplan'!$E$36='Simulatie kostenplan'!$C$22,"",IF(AND($B$299="JA",'Externe kosten'!B17&lt;&gt;0),CONCATENATE("WP- ",'Externe kosten'!B17),""))</f>
        <v/>
      </c>
      <c r="C333" s="124">
        <f>IF('Simulatie kostenplan'!$E$36='Simulatie kostenplan'!$C$22,0,IF(AND($B$299="JA",'Externe kosten'!B17&lt;&gt;0),'Externe kosten'!E17,0))</f>
        <v>0</v>
      </c>
      <c r="D333" s="125">
        <f>IF('Simulatie kostenplan'!$E$36='Simulatie kostenplan'!$C$22,0,IF(AND($B$299="JA",'Externe kosten'!B17&lt;&gt;0),'Externe kosten'!D17,0))</f>
        <v>0</v>
      </c>
      <c r="E333">
        <f t="shared" si="1"/>
        <v>0</v>
      </c>
    </row>
    <row r="334" spans="1:5" x14ac:dyDescent="0.2">
      <c r="A334" t="str">
        <f>'Simulatie kostenplan'!$B$31</f>
        <v xml:space="preserve">Externe kosten </v>
      </c>
      <c r="B334" s="126" t="str">
        <f>IF('Simulatie kostenplan'!$E$36='Simulatie kostenplan'!$C$22,"",IF(AND($B$299="JA",'Externe kosten'!B18&lt;&gt;0),CONCATENATE("WP- ",'Externe kosten'!B18),""))</f>
        <v/>
      </c>
      <c r="C334" s="124">
        <f>IF('Simulatie kostenplan'!$E$36='Simulatie kostenplan'!$C$22,0,IF(AND($B$299="JA",'Externe kosten'!B18&lt;&gt;0),'Externe kosten'!E18,0))</f>
        <v>0</v>
      </c>
      <c r="D334" s="125">
        <f>IF('Simulatie kostenplan'!$E$36='Simulatie kostenplan'!$C$22,0,IF(AND($B$299="JA",'Externe kosten'!B18&lt;&gt;0),'Externe kosten'!D18,0))</f>
        <v>0</v>
      </c>
      <c r="E334">
        <f t="shared" si="1"/>
        <v>0</v>
      </c>
    </row>
    <row r="335" spans="1:5" x14ac:dyDescent="0.2">
      <c r="A335" t="str">
        <f>'Simulatie kostenplan'!$B$31</f>
        <v xml:space="preserve">Externe kosten </v>
      </c>
      <c r="B335" s="126" t="str">
        <f>IF('Simulatie kostenplan'!$E$36='Simulatie kostenplan'!$C$22,"",IF(AND($B$299="JA",'Externe kosten'!B19&lt;&gt;0),CONCATENATE("WP- ",'Externe kosten'!B19),""))</f>
        <v/>
      </c>
      <c r="C335" s="124">
        <f>IF('Simulatie kostenplan'!$E$36='Simulatie kostenplan'!$C$22,0,IF(AND($B$299="JA",'Externe kosten'!B19&lt;&gt;0),'Externe kosten'!E19,0))</f>
        <v>0</v>
      </c>
      <c r="D335" s="125">
        <f>IF('Simulatie kostenplan'!$E$36='Simulatie kostenplan'!$C$22,0,IF(AND($B$299="JA",'Externe kosten'!B19&lt;&gt;0),'Externe kosten'!D19,0))</f>
        <v>0</v>
      </c>
      <c r="E335">
        <f t="shared" si="1"/>
        <v>0</v>
      </c>
    </row>
    <row r="336" spans="1:5" x14ac:dyDescent="0.2">
      <c r="A336" t="str">
        <f>'Simulatie kostenplan'!$B$31</f>
        <v xml:space="preserve">Externe kosten </v>
      </c>
      <c r="B336" s="126" t="str">
        <f>IF('Simulatie kostenplan'!$E$36='Simulatie kostenplan'!$C$22,"",IF(AND($B$299="JA",'Externe kosten'!B20&lt;&gt;0),CONCATENATE("WP- ",'Externe kosten'!B20),""))</f>
        <v/>
      </c>
      <c r="C336" s="124">
        <f>IF('Simulatie kostenplan'!$E$36='Simulatie kostenplan'!$C$22,0,IF(AND($B$299="JA",'Externe kosten'!B20&lt;&gt;0),'Externe kosten'!E20,0))</f>
        <v>0</v>
      </c>
      <c r="D336" s="125">
        <f>IF('Simulatie kostenplan'!$E$36='Simulatie kostenplan'!$C$22,0,IF(AND($B$299="JA",'Externe kosten'!B20&lt;&gt;0),'Externe kosten'!D20,0))</f>
        <v>0</v>
      </c>
      <c r="E336">
        <f t="shared" si="1"/>
        <v>0</v>
      </c>
    </row>
    <row r="337" spans="1:5" x14ac:dyDescent="0.2">
      <c r="A337" t="str">
        <f>'Simulatie kostenplan'!$B$31</f>
        <v xml:space="preserve">Externe kosten </v>
      </c>
      <c r="B337" s="126" t="str">
        <f>IF('Simulatie kostenplan'!$E$36='Simulatie kostenplan'!$C$22,"",IF(AND($B$299="JA",'Externe kosten'!B21&lt;&gt;0),CONCATENATE("WP- ",'Externe kosten'!B21),""))</f>
        <v/>
      </c>
      <c r="C337" s="124">
        <f>IF('Simulatie kostenplan'!$E$36='Simulatie kostenplan'!$C$22,0,IF(AND($B$299="JA",'Externe kosten'!B21&lt;&gt;0),'Externe kosten'!E21,0))</f>
        <v>0</v>
      </c>
      <c r="D337" s="125">
        <f>IF('Simulatie kostenplan'!$E$36='Simulatie kostenplan'!$C$22,0,IF(AND($B$299="JA",'Externe kosten'!B21&lt;&gt;0),'Externe kosten'!D21,0))</f>
        <v>0</v>
      </c>
      <c r="E337">
        <f t="shared" si="1"/>
        <v>0</v>
      </c>
    </row>
    <row r="338" spans="1:5" x14ac:dyDescent="0.2">
      <c r="A338" t="str">
        <f>'Simulatie kostenplan'!$B$31</f>
        <v xml:space="preserve">Externe kosten </v>
      </c>
      <c r="B338" s="126" t="str">
        <f>IF('Simulatie kostenplan'!$E$36='Simulatie kostenplan'!$C$22,"",IF(AND($B$299="JA",'Externe kosten'!B22&lt;&gt;0),CONCATENATE("WP- ",'Externe kosten'!B22),""))</f>
        <v/>
      </c>
      <c r="C338" s="124">
        <f>IF('Simulatie kostenplan'!$E$36='Simulatie kostenplan'!$C$22,0,IF(AND($B$299="JA",'Externe kosten'!B22&lt;&gt;0),'Externe kosten'!E22,0))</f>
        <v>0</v>
      </c>
      <c r="D338" s="125">
        <f>IF('Simulatie kostenplan'!$E$36='Simulatie kostenplan'!$C$22,0,IF(AND($B$299="JA",'Externe kosten'!B22&lt;&gt;0),'Externe kosten'!D22,0))</f>
        <v>0</v>
      </c>
      <c r="E338">
        <f t="shared" si="1"/>
        <v>0</v>
      </c>
    </row>
    <row r="339" spans="1:5" x14ac:dyDescent="0.2">
      <c r="A339" t="str">
        <f>'Simulatie kostenplan'!$B$31</f>
        <v xml:space="preserve">Externe kosten </v>
      </c>
      <c r="B339" s="126" t="str">
        <f>IF('Simulatie kostenplan'!$E$36='Simulatie kostenplan'!$C$22,"",IF(AND($B$299="JA",'Externe kosten'!B23&lt;&gt;0),CONCATENATE("WP- ",'Externe kosten'!B23),""))</f>
        <v/>
      </c>
      <c r="C339" s="124">
        <f>IF('Simulatie kostenplan'!$E$36='Simulatie kostenplan'!$C$22,0,IF(AND($B$299="JA",'Externe kosten'!B23&lt;&gt;0),'Externe kosten'!E23,0))</f>
        <v>0</v>
      </c>
      <c r="D339" s="125">
        <f>IF('Simulatie kostenplan'!$E$36='Simulatie kostenplan'!$C$22,0,IF(AND($B$299="JA",'Externe kosten'!B23&lt;&gt;0),'Externe kosten'!D23,0))</f>
        <v>0</v>
      </c>
      <c r="E339">
        <f t="shared" si="1"/>
        <v>0</v>
      </c>
    </row>
    <row r="340" spans="1:5" x14ac:dyDescent="0.2">
      <c r="A340" t="str">
        <f>'Simulatie kostenplan'!$B$31</f>
        <v xml:space="preserve">Externe kosten </v>
      </c>
      <c r="B340" s="126" t="str">
        <f>IF('Simulatie kostenplan'!$E$36='Simulatie kostenplan'!$C$22,"",IF(AND($B$299="JA",'Externe kosten'!B24&lt;&gt;0),CONCATENATE("WP- ",'Externe kosten'!B24),""))</f>
        <v/>
      </c>
      <c r="C340" s="124">
        <f>IF('Simulatie kostenplan'!$E$36='Simulatie kostenplan'!$C$22,0,IF(AND($B$299="JA",'Externe kosten'!B24&lt;&gt;0),'Externe kosten'!E24,0))</f>
        <v>0</v>
      </c>
      <c r="D340" s="125">
        <f>IF('Simulatie kostenplan'!$E$36='Simulatie kostenplan'!$C$22,0,IF(AND($B$299="JA",'Externe kosten'!B24&lt;&gt;0),'Externe kosten'!D24,0))</f>
        <v>0</v>
      </c>
      <c r="E340">
        <f t="shared" si="1"/>
        <v>0</v>
      </c>
    </row>
    <row r="341" spans="1:5" x14ac:dyDescent="0.2">
      <c r="A341" t="str">
        <f>'Simulatie kostenplan'!$B$31</f>
        <v xml:space="preserve">Externe kosten </v>
      </c>
      <c r="B341" s="126" t="str">
        <f>IF('Simulatie kostenplan'!$E$36='Simulatie kostenplan'!$C$22,"",IF(AND($B$299="JA",'Externe kosten'!B25&lt;&gt;0),CONCATENATE("WP- ",'Externe kosten'!B25),""))</f>
        <v/>
      </c>
      <c r="C341" s="124">
        <f>IF('Simulatie kostenplan'!$E$36='Simulatie kostenplan'!$C$22,0,IF(AND($B$299="JA",'Externe kosten'!B25&lt;&gt;0),'Externe kosten'!E25,0))</f>
        <v>0</v>
      </c>
      <c r="D341" s="125">
        <f>IF('Simulatie kostenplan'!$E$36='Simulatie kostenplan'!$C$22,0,IF(AND($B$299="JA",'Externe kosten'!B25&lt;&gt;0),'Externe kosten'!D25,0))</f>
        <v>0</v>
      </c>
      <c r="E341">
        <f t="shared" si="1"/>
        <v>0</v>
      </c>
    </row>
    <row r="342" spans="1:5" x14ac:dyDescent="0.2">
      <c r="A342" t="str">
        <f>'Simulatie kostenplan'!$B$31</f>
        <v xml:space="preserve">Externe kosten </v>
      </c>
      <c r="B342" s="126" t="str">
        <f>IF('Simulatie kostenplan'!$E$36='Simulatie kostenplan'!$C$22,"",IF(AND($B$299="JA",'Externe kosten'!B26&lt;&gt;0),CONCATENATE("WP- ",'Externe kosten'!B26),""))</f>
        <v/>
      </c>
      <c r="C342" s="124">
        <f>IF('Simulatie kostenplan'!$E$36='Simulatie kostenplan'!$C$22,0,IF(AND($B$299="JA",'Externe kosten'!B26&lt;&gt;0),'Externe kosten'!E26,0))</f>
        <v>0</v>
      </c>
      <c r="D342" s="125">
        <f>IF('Simulatie kostenplan'!$E$36='Simulatie kostenplan'!$C$22,0,IF(AND($B$299="JA",'Externe kosten'!B26&lt;&gt;0),'Externe kosten'!D26,0))</f>
        <v>0</v>
      </c>
      <c r="E342">
        <f t="shared" si="1"/>
        <v>0</v>
      </c>
    </row>
    <row r="343" spans="1:5" x14ac:dyDescent="0.2">
      <c r="A343" t="str">
        <f>'Simulatie kostenplan'!$B$31</f>
        <v xml:space="preserve">Externe kosten </v>
      </c>
      <c r="B343" s="126" t="str">
        <f>IF('Simulatie kostenplan'!$E$36='Simulatie kostenplan'!$C$22,"",IF(AND($B$299="JA",'Externe kosten'!B27&lt;&gt;0),CONCATENATE("WP- ",'Externe kosten'!B27),""))</f>
        <v/>
      </c>
      <c r="C343" s="124">
        <f>IF('Simulatie kostenplan'!$E$36='Simulatie kostenplan'!$C$22,0,IF(AND($B$299="JA",'Externe kosten'!B27&lt;&gt;0),'Externe kosten'!E27,0))</f>
        <v>0</v>
      </c>
      <c r="D343" s="125">
        <f>IF('Simulatie kostenplan'!$E$36='Simulatie kostenplan'!$C$22,0,IF(AND($B$299="JA",'Externe kosten'!B27&lt;&gt;0),'Externe kosten'!D27,0))</f>
        <v>0</v>
      </c>
      <c r="E343">
        <f t="shared" si="1"/>
        <v>0</v>
      </c>
    </row>
    <row r="344" spans="1:5" x14ac:dyDescent="0.2">
      <c r="A344" t="str">
        <f>'Simulatie kostenplan'!$B$31</f>
        <v xml:space="preserve">Externe kosten </v>
      </c>
      <c r="B344" s="126" t="str">
        <f>IF('Simulatie kostenplan'!$E$36='Simulatie kostenplan'!$C$22,"",IF(AND($B$299="JA",'Externe kosten'!B28&lt;&gt;0),CONCATENATE("WP- ",'Externe kosten'!B28),""))</f>
        <v/>
      </c>
      <c r="C344" s="124">
        <f>IF('Simulatie kostenplan'!$E$36='Simulatie kostenplan'!$C$22,0,IF(AND($B$299="JA",'Externe kosten'!B28&lt;&gt;0),'Externe kosten'!E28,0))</f>
        <v>0</v>
      </c>
      <c r="D344" s="125">
        <f>IF('Simulatie kostenplan'!$E$36='Simulatie kostenplan'!$C$22,0,IF(AND($B$299="JA",'Externe kosten'!B28&lt;&gt;0),'Externe kosten'!D28,0))</f>
        <v>0</v>
      </c>
      <c r="E344">
        <f t="shared" si="1"/>
        <v>0</v>
      </c>
    </row>
    <row r="345" spans="1:5" x14ac:dyDescent="0.2">
      <c r="A345" t="str">
        <f>'Simulatie kostenplan'!$B$31</f>
        <v xml:space="preserve">Externe kosten </v>
      </c>
      <c r="B345" s="126" t="str">
        <f>IF('Simulatie kostenplan'!$E$36='Simulatie kostenplan'!$C$22,"",IF(AND($B$299="JA",'Externe kosten'!B29&lt;&gt;0),CONCATENATE("WP- ",'Externe kosten'!B29),""))</f>
        <v/>
      </c>
      <c r="C345" s="124">
        <f>IF('Simulatie kostenplan'!$E$36='Simulatie kostenplan'!$C$22,0,IF(AND($B$299="JA",'Externe kosten'!B29&lt;&gt;0),'Externe kosten'!E29,0))</f>
        <v>0</v>
      </c>
      <c r="D345" s="125">
        <f>IF('Simulatie kostenplan'!$E$36='Simulatie kostenplan'!$C$22,0,IF(AND($B$299="JA",'Externe kosten'!B29&lt;&gt;0),'Externe kosten'!D29,0))</f>
        <v>0</v>
      </c>
      <c r="E345">
        <f t="shared" si="1"/>
        <v>0</v>
      </c>
    </row>
    <row r="346" spans="1:5" x14ac:dyDescent="0.2">
      <c r="A346" t="str">
        <f>'Simulatie kostenplan'!$B$31</f>
        <v xml:space="preserve">Externe kosten </v>
      </c>
      <c r="B346" s="126" t="str">
        <f>IF('Simulatie kostenplan'!$E$36='Simulatie kostenplan'!$C$22,"",IF(AND($B$299="JA",'Externe kosten'!B30&lt;&gt;0),CONCATENATE("WP- ",'Externe kosten'!B30),""))</f>
        <v/>
      </c>
      <c r="C346" s="124">
        <f>IF('Simulatie kostenplan'!$E$36='Simulatie kostenplan'!$C$22,0,IF(AND($B$299="JA",'Externe kosten'!B30&lt;&gt;0),'Externe kosten'!E30,0))</f>
        <v>0</v>
      </c>
      <c r="D346" s="125">
        <f>IF('Simulatie kostenplan'!$E$36='Simulatie kostenplan'!$C$22,0,IF(AND($B$299="JA",'Externe kosten'!B30&lt;&gt;0),'Externe kosten'!D30,0))</f>
        <v>0</v>
      </c>
      <c r="E346">
        <f t="shared" si="1"/>
        <v>0</v>
      </c>
    </row>
    <row r="347" spans="1:5" x14ac:dyDescent="0.2">
      <c r="A347" t="str">
        <f>'Simulatie kostenplan'!$B$31</f>
        <v xml:space="preserve">Externe kosten </v>
      </c>
      <c r="B347" s="126" t="str">
        <f>IF('Simulatie kostenplan'!$E$36='Simulatie kostenplan'!$C$22,"",IF(AND($B$299="JA",'Externe kosten'!B31&lt;&gt;0),CONCATENATE("WP- ",'Externe kosten'!B31),""))</f>
        <v/>
      </c>
      <c r="C347" s="124">
        <f>IF('Simulatie kostenplan'!$E$36='Simulatie kostenplan'!$C$22,0,IF(AND($B$299="JA",'Externe kosten'!B31&lt;&gt;0),'Externe kosten'!E31,0))</f>
        <v>0</v>
      </c>
      <c r="D347" s="125">
        <f>IF('Simulatie kostenplan'!$E$36='Simulatie kostenplan'!$C$22,0,IF(AND($B$299="JA",'Externe kosten'!B31&lt;&gt;0),'Externe kosten'!D31,0))</f>
        <v>0</v>
      </c>
      <c r="E347">
        <f t="shared" si="1"/>
        <v>0</v>
      </c>
    </row>
    <row r="348" spans="1:5" x14ac:dyDescent="0.2">
      <c r="A348" t="str">
        <f>'Simulatie kostenplan'!$B$31</f>
        <v xml:space="preserve">Externe kosten </v>
      </c>
      <c r="B348" s="126" t="str">
        <f>IF('Simulatie kostenplan'!$E$36='Simulatie kostenplan'!$C$22,"",IF(AND($B$299="JA",'Externe kosten'!B32&lt;&gt;0),CONCATENATE("WP- ",'Externe kosten'!B32),""))</f>
        <v/>
      </c>
      <c r="C348" s="124">
        <f>IF('Simulatie kostenplan'!$E$36='Simulatie kostenplan'!$C$22,0,IF(AND($B$299="JA",'Externe kosten'!B32&lt;&gt;0),'Externe kosten'!E32,0))</f>
        <v>0</v>
      </c>
      <c r="D348" s="125">
        <f>IF('Simulatie kostenplan'!$E$36='Simulatie kostenplan'!$C$22,0,IF(AND($B$299="JA",'Externe kosten'!B32&lt;&gt;0),'Externe kosten'!D32,0))</f>
        <v>0</v>
      </c>
      <c r="E348">
        <f t="shared" si="1"/>
        <v>0</v>
      </c>
    </row>
    <row r="349" spans="1:5" x14ac:dyDescent="0.2">
      <c r="A349" t="str">
        <f>'Simulatie kostenplan'!$B$31</f>
        <v xml:space="preserve">Externe kosten </v>
      </c>
      <c r="B349" s="126" t="str">
        <f>IF('Simulatie kostenplan'!$E$36='Simulatie kostenplan'!$C$22,"",IF(AND($B$299="JA",'Externe kosten'!B33&lt;&gt;0),CONCATENATE("WP- ",'Externe kosten'!B33),""))</f>
        <v/>
      </c>
      <c r="C349" s="124">
        <f>IF('Simulatie kostenplan'!$E$36='Simulatie kostenplan'!$C$22,0,IF(AND($B$299="JA",'Externe kosten'!B33&lt;&gt;0),'Externe kosten'!E33,0))</f>
        <v>0</v>
      </c>
      <c r="D349" s="125">
        <f>IF('Simulatie kostenplan'!$E$36='Simulatie kostenplan'!$C$22,0,IF(AND($B$299="JA",'Externe kosten'!B33&lt;&gt;0),'Externe kosten'!D33,0))</f>
        <v>0</v>
      </c>
      <c r="E349">
        <f t="shared" si="1"/>
        <v>0</v>
      </c>
    </row>
    <row r="350" spans="1:5" x14ac:dyDescent="0.2">
      <c r="A350" t="str">
        <f>'Simulatie kostenplan'!$B$31</f>
        <v xml:space="preserve">Externe kosten </v>
      </c>
      <c r="B350" s="126" t="str">
        <f>IF('Simulatie kostenplan'!$E$36='Simulatie kostenplan'!$C$22,"",IF(AND($B$299="JA",'Externe kosten'!B34&lt;&gt;0),CONCATENATE("WP- ",'Externe kosten'!B34),""))</f>
        <v/>
      </c>
      <c r="C350" s="124">
        <f>IF('Simulatie kostenplan'!$E$36='Simulatie kostenplan'!$C$22,0,IF(AND($B$299="JA",'Externe kosten'!B34&lt;&gt;0),'Externe kosten'!E34,0))</f>
        <v>0</v>
      </c>
      <c r="D350" s="125">
        <f>IF('Simulatie kostenplan'!$E$36='Simulatie kostenplan'!$C$22,0,IF(AND($B$299="JA",'Externe kosten'!B34&lt;&gt;0),'Externe kosten'!D34,0))</f>
        <v>0</v>
      </c>
      <c r="E350">
        <f t="shared" si="1"/>
        <v>0</v>
      </c>
    </row>
    <row r="351" spans="1:5" x14ac:dyDescent="0.2">
      <c r="A351" t="str">
        <f>'Simulatie kostenplan'!$B$31</f>
        <v xml:space="preserve">Externe kosten </v>
      </c>
      <c r="B351" s="126" t="str">
        <f>IF('Simulatie kostenplan'!$E$36='Simulatie kostenplan'!$C$22,"",IF(AND($B$299="JA",'Externe kosten'!B35&lt;&gt;0),CONCATENATE("WP- ",'Externe kosten'!B35),""))</f>
        <v/>
      </c>
      <c r="C351" s="124">
        <f>IF('Simulatie kostenplan'!$E$36='Simulatie kostenplan'!$C$22,0,IF(AND($B$299="JA",'Externe kosten'!B35&lt;&gt;0),'Externe kosten'!E35,0))</f>
        <v>0</v>
      </c>
      <c r="D351" s="125">
        <f>IF('Simulatie kostenplan'!$E$36='Simulatie kostenplan'!$C$22,0,IF(AND($B$299="JA",'Externe kosten'!B35&lt;&gt;0),'Externe kosten'!D35,0))</f>
        <v>0</v>
      </c>
      <c r="E351">
        <f t="shared" si="1"/>
        <v>0</v>
      </c>
    </row>
    <row r="352" spans="1:5" x14ac:dyDescent="0.2">
      <c r="A352" t="str">
        <f>'Simulatie kostenplan'!$B$31</f>
        <v xml:space="preserve">Externe kosten </v>
      </c>
      <c r="B352" s="126" t="str">
        <f>IF('Simulatie kostenplan'!$E$36='Simulatie kostenplan'!$C$22,"",IF(AND($B$299="JA",'Externe kosten'!B36&lt;&gt;0),CONCATENATE("WP- ",'Externe kosten'!B36),""))</f>
        <v/>
      </c>
      <c r="C352" s="124">
        <f>IF('Simulatie kostenplan'!$E$36='Simulatie kostenplan'!$C$22,0,IF(AND($B$299="JA",'Externe kosten'!B36&lt;&gt;0),'Externe kosten'!E36,0))</f>
        <v>0</v>
      </c>
      <c r="D352" s="125">
        <f>IF('Simulatie kostenplan'!$E$36='Simulatie kostenplan'!$C$22,0,IF(AND($B$299="JA",'Externe kosten'!B36&lt;&gt;0),'Externe kosten'!D36,0))</f>
        <v>0</v>
      </c>
      <c r="E352">
        <f t="shared" si="1"/>
        <v>0</v>
      </c>
    </row>
    <row r="353" spans="1:5" x14ac:dyDescent="0.2">
      <c r="A353" t="str">
        <f>'Simulatie kostenplan'!$B$31</f>
        <v xml:space="preserve">Externe kosten </v>
      </c>
      <c r="B353" s="126" t="str">
        <f>IF('Simulatie kostenplan'!$E$36='Simulatie kostenplan'!$C$22,"",IF(AND($B$299="JA",'Externe kosten'!B37&lt;&gt;0),CONCATENATE("WP- ",'Externe kosten'!B37),""))</f>
        <v/>
      </c>
      <c r="C353" s="124">
        <f>IF('Simulatie kostenplan'!$E$36='Simulatie kostenplan'!$C$22,0,IF(AND($B$299="JA",'Externe kosten'!B37&lt;&gt;0),'Externe kosten'!E37,0))</f>
        <v>0</v>
      </c>
      <c r="D353" s="125">
        <f>IF('Simulatie kostenplan'!$E$36='Simulatie kostenplan'!$C$22,0,IF(AND($B$299="JA",'Externe kosten'!B37&lt;&gt;0),'Externe kosten'!D37,0))</f>
        <v>0</v>
      </c>
      <c r="E353">
        <f t="shared" si="1"/>
        <v>0</v>
      </c>
    </row>
    <row r="354" spans="1:5" x14ac:dyDescent="0.2">
      <c r="A354" t="str">
        <f>'Simulatie kostenplan'!$B$31</f>
        <v xml:space="preserve">Externe kosten </v>
      </c>
      <c r="B354" s="126" t="str">
        <f>IF('Simulatie kostenplan'!$E$36='Simulatie kostenplan'!$C$22,"",IF(AND($B$299="JA",'Externe kosten'!B38&lt;&gt;0),CONCATENATE("WP- ",'Externe kosten'!B38),""))</f>
        <v/>
      </c>
      <c r="C354" s="124">
        <f>IF('Simulatie kostenplan'!$E$36='Simulatie kostenplan'!$C$22,0,IF(AND($B$299="JA",'Externe kosten'!B38&lt;&gt;0),'Externe kosten'!E38,0))</f>
        <v>0</v>
      </c>
      <c r="D354" s="125">
        <f>IF('Simulatie kostenplan'!$E$36='Simulatie kostenplan'!$C$22,0,IF(AND($B$299="JA",'Externe kosten'!B38&lt;&gt;0),'Externe kosten'!D38,0))</f>
        <v>0</v>
      </c>
      <c r="E354">
        <f t="shared" si="1"/>
        <v>0</v>
      </c>
    </row>
    <row r="355" spans="1:5" x14ac:dyDescent="0.2">
      <c r="A355" t="str">
        <f>'Simulatie kostenplan'!$B$31</f>
        <v xml:space="preserve">Externe kosten </v>
      </c>
      <c r="B355" s="126" t="str">
        <f>IF('Simulatie kostenplan'!$E$36='Simulatie kostenplan'!$C$22,"",IF(AND($B$299="JA",'Externe kosten'!B39&lt;&gt;0),CONCATENATE("WP- ",'Externe kosten'!B39),""))</f>
        <v/>
      </c>
      <c r="C355" s="124">
        <f>IF('Simulatie kostenplan'!$E$36='Simulatie kostenplan'!$C$22,0,IF(AND($B$299="JA",'Externe kosten'!B39&lt;&gt;0),'Externe kosten'!E39,0))</f>
        <v>0</v>
      </c>
      <c r="D355" s="125">
        <f>IF('Simulatie kostenplan'!$E$36='Simulatie kostenplan'!$C$22,0,IF(AND($B$299="JA",'Externe kosten'!B39&lt;&gt;0),'Externe kosten'!D39,0))</f>
        <v>0</v>
      </c>
      <c r="E355">
        <f t="shared" si="1"/>
        <v>0</v>
      </c>
    </row>
    <row r="356" spans="1:5" x14ac:dyDescent="0.2">
      <c r="A356" t="str">
        <f>'Simulatie kostenplan'!$B$31</f>
        <v xml:space="preserve">Externe kosten </v>
      </c>
      <c r="B356" s="126" t="str">
        <f>IF('Simulatie kostenplan'!$E$36='Simulatie kostenplan'!$C$22,"",IF(AND($B$299="JA",'Externe kosten'!B40&lt;&gt;0),CONCATENATE("WP- ",'Externe kosten'!B40),""))</f>
        <v/>
      </c>
      <c r="C356" s="124">
        <f>IF('Simulatie kostenplan'!$E$36='Simulatie kostenplan'!$C$22,0,IF(AND($B$299="JA",'Externe kosten'!B40&lt;&gt;0),'Externe kosten'!E40,0))</f>
        <v>0</v>
      </c>
      <c r="D356" s="125">
        <f>IF('Simulatie kostenplan'!$E$36='Simulatie kostenplan'!$C$22,0,IF(AND($B$299="JA",'Externe kosten'!B40&lt;&gt;0),'Externe kosten'!D40,0))</f>
        <v>0</v>
      </c>
      <c r="E356">
        <f t="shared" si="1"/>
        <v>0</v>
      </c>
    </row>
    <row r="357" spans="1:5" x14ac:dyDescent="0.2">
      <c r="A357" t="str">
        <f>'Simulatie kostenplan'!$B$31</f>
        <v xml:space="preserve">Externe kosten </v>
      </c>
      <c r="B357" s="126" t="str">
        <f>IF('Simulatie kostenplan'!$E$36='Simulatie kostenplan'!$C$22,"",IF(AND($B$299="JA",'Externe kosten'!B41&lt;&gt;0),CONCATENATE("WP- ",'Externe kosten'!B41),""))</f>
        <v/>
      </c>
      <c r="C357" s="124">
        <f>IF('Simulatie kostenplan'!$E$36='Simulatie kostenplan'!$C$22,0,IF(AND($B$299="JA",'Externe kosten'!B41&lt;&gt;0),'Externe kosten'!E41,0))</f>
        <v>0</v>
      </c>
      <c r="D357" s="125">
        <f>IF('Simulatie kostenplan'!$E$36='Simulatie kostenplan'!$C$22,0,IF(AND($B$299="JA",'Externe kosten'!B41&lt;&gt;0),'Externe kosten'!D41,0))</f>
        <v>0</v>
      </c>
      <c r="E357">
        <f t="shared" si="1"/>
        <v>0</v>
      </c>
    </row>
    <row r="358" spans="1:5" x14ac:dyDescent="0.2">
      <c r="A358" t="str">
        <f>'Simulatie kostenplan'!$B$31</f>
        <v xml:space="preserve">Externe kosten </v>
      </c>
      <c r="B358" s="126" t="str">
        <f>IF('Simulatie kostenplan'!$E$36='Simulatie kostenplan'!$C$22,"",IF(AND($B$299="JA",'Externe kosten'!B42&lt;&gt;0),CONCATENATE("WP- ",'Externe kosten'!B42),""))</f>
        <v/>
      </c>
      <c r="C358" s="124">
        <f>IF('Simulatie kostenplan'!$E$36='Simulatie kostenplan'!$C$22,0,IF(AND($B$299="JA",'Externe kosten'!B42&lt;&gt;0),'Externe kosten'!E42,0))</f>
        <v>0</v>
      </c>
      <c r="D358" s="125">
        <f>IF('Simulatie kostenplan'!$E$36='Simulatie kostenplan'!$C$22,0,IF(AND($B$299="JA",'Externe kosten'!B42&lt;&gt;0),'Externe kosten'!D42,0))</f>
        <v>0</v>
      </c>
      <c r="E358">
        <f t="shared" si="1"/>
        <v>0</v>
      </c>
    </row>
    <row r="359" spans="1:5" x14ac:dyDescent="0.2">
      <c r="A359" t="str">
        <f>'Simulatie kostenplan'!$B$31</f>
        <v xml:space="preserve">Externe kosten </v>
      </c>
      <c r="B359" s="126" t="str">
        <f>IF('Simulatie kostenplan'!$E$36='Simulatie kostenplan'!$C$22,"",IF(AND($B$299="JA",'Externe kosten'!B43&lt;&gt;0),CONCATENATE("WP- ",'Externe kosten'!B43),""))</f>
        <v/>
      </c>
      <c r="C359" s="124">
        <f>IF('Simulatie kostenplan'!$E$36='Simulatie kostenplan'!$C$22,0,IF(AND($B$299="JA",'Externe kosten'!B43&lt;&gt;0),'Externe kosten'!E43,0))</f>
        <v>0</v>
      </c>
      <c r="D359" s="125">
        <f>IF('Simulatie kostenplan'!$E$36='Simulatie kostenplan'!$C$22,0,IF(AND($B$299="JA",'Externe kosten'!B43&lt;&gt;0),'Externe kosten'!D43,0))</f>
        <v>0</v>
      </c>
      <c r="E359">
        <f t="shared" si="1"/>
        <v>0</v>
      </c>
    </row>
    <row r="360" spans="1:5" x14ac:dyDescent="0.2">
      <c r="A360" t="str">
        <f>'Simulatie kostenplan'!$B$31</f>
        <v xml:space="preserve">Externe kosten </v>
      </c>
      <c r="B360" s="126" t="str">
        <f>IF('Simulatie kostenplan'!$E$36='Simulatie kostenplan'!$C$22,"",IF(AND($B$299="JA",'Externe kosten'!B44&lt;&gt;0),CONCATENATE("WP- ",'Externe kosten'!B44),""))</f>
        <v/>
      </c>
      <c r="C360" s="124">
        <f>IF('Simulatie kostenplan'!$E$36='Simulatie kostenplan'!$C$22,0,IF(AND($B$299="JA",'Externe kosten'!B44&lt;&gt;0),'Externe kosten'!E44,0))</f>
        <v>0</v>
      </c>
      <c r="D360" s="125">
        <f>IF('Simulatie kostenplan'!$E$36='Simulatie kostenplan'!$C$22,0,IF(AND($B$299="JA",'Externe kosten'!B44&lt;&gt;0),'Externe kosten'!D44,0))</f>
        <v>0</v>
      </c>
      <c r="E360">
        <f t="shared" si="1"/>
        <v>0</v>
      </c>
    </row>
    <row r="361" spans="1:5" x14ac:dyDescent="0.2">
      <c r="A361" t="str">
        <f>'Simulatie kostenplan'!$B$31</f>
        <v xml:space="preserve">Externe kosten </v>
      </c>
      <c r="B361" s="126" t="str">
        <f>IF('Simulatie kostenplan'!$E$36='Simulatie kostenplan'!$C$22,"",IF(AND($B$299="JA",'Externe kosten'!B45&lt;&gt;0),CONCATENATE("WP- ",'Externe kosten'!B45),""))</f>
        <v/>
      </c>
      <c r="C361" s="124">
        <f>IF('Simulatie kostenplan'!$E$36='Simulatie kostenplan'!$C$22,0,IF(AND($B$299="JA",'Externe kosten'!B45&lt;&gt;0),'Externe kosten'!E45,0))</f>
        <v>0</v>
      </c>
      <c r="D361" s="125">
        <f>IF('Simulatie kostenplan'!$E$36='Simulatie kostenplan'!$C$22,0,IF(AND($B$299="JA",'Externe kosten'!B45&lt;&gt;0),'Externe kosten'!D45,0))</f>
        <v>0</v>
      </c>
      <c r="E361">
        <f t="shared" si="1"/>
        <v>0</v>
      </c>
    </row>
    <row r="362" spans="1:5" x14ac:dyDescent="0.2">
      <c r="A362" t="str">
        <f>'Simulatie kostenplan'!$B$31</f>
        <v xml:space="preserve">Externe kosten </v>
      </c>
      <c r="B362" s="126" t="str">
        <f>IF('Simulatie kostenplan'!$E$36='Simulatie kostenplan'!$C$22,"",IF(AND($B$299="JA",'Externe kosten'!B46&lt;&gt;0),CONCATENATE("WP- ",'Externe kosten'!B46),""))</f>
        <v/>
      </c>
      <c r="C362" s="124">
        <f>IF('Simulatie kostenplan'!$E$36='Simulatie kostenplan'!$C$22,0,IF(AND($B$299="JA",'Externe kosten'!B46&lt;&gt;0),'Externe kosten'!E46,0))</f>
        <v>0</v>
      </c>
      <c r="D362" s="125">
        <f>IF('Simulatie kostenplan'!$E$36='Simulatie kostenplan'!$C$22,0,IF(AND($B$299="JA",'Externe kosten'!B46&lt;&gt;0),'Externe kosten'!D46,0))</f>
        <v>0</v>
      </c>
      <c r="E362">
        <f t="shared" si="1"/>
        <v>0</v>
      </c>
    </row>
    <row r="363" spans="1:5" x14ac:dyDescent="0.2">
      <c r="A363" t="str">
        <f>'Simulatie kostenplan'!$B$31</f>
        <v xml:space="preserve">Externe kosten </v>
      </c>
      <c r="B363" s="126" t="str">
        <f>IF('Simulatie kostenplan'!$E$36='Simulatie kostenplan'!$C$22,"",IF(AND($B$299="JA",'Externe kosten'!B47&lt;&gt;0),CONCATENATE("WP- ",'Externe kosten'!B47),""))</f>
        <v/>
      </c>
      <c r="C363" s="124">
        <f>IF('Simulatie kostenplan'!$E$36='Simulatie kostenplan'!$C$22,0,IF(AND($B$299="JA",'Externe kosten'!B47&lt;&gt;0),'Externe kosten'!E47,0))</f>
        <v>0</v>
      </c>
      <c r="D363" s="125">
        <f>IF('Simulatie kostenplan'!$E$36='Simulatie kostenplan'!$C$22,0,IF(AND($B$299="JA",'Externe kosten'!B47&lt;&gt;0),'Externe kosten'!D47,0))</f>
        <v>0</v>
      </c>
      <c r="E363">
        <f t="shared" si="1"/>
        <v>0</v>
      </c>
    </row>
    <row r="364" spans="1:5" x14ac:dyDescent="0.2">
      <c r="A364" t="str">
        <f>'Simulatie kostenplan'!$B$31</f>
        <v xml:space="preserve">Externe kosten </v>
      </c>
      <c r="B364" s="126" t="str">
        <f>IF('Simulatie kostenplan'!$E$36='Simulatie kostenplan'!$C$22,"",IF(AND($B$299="JA",'Externe kosten'!B48&lt;&gt;0),CONCATENATE("WP- ",'Externe kosten'!B48),""))</f>
        <v/>
      </c>
      <c r="C364" s="124">
        <f>IF('Simulatie kostenplan'!$E$36='Simulatie kostenplan'!$C$22,0,IF(AND($B$299="JA",'Externe kosten'!B48&lt;&gt;0),'Externe kosten'!E48,0))</f>
        <v>0</v>
      </c>
      <c r="D364" s="125">
        <f>IF('Simulatie kostenplan'!$E$36='Simulatie kostenplan'!$C$22,0,IF(AND($B$299="JA",'Externe kosten'!B48&lt;&gt;0),'Externe kosten'!D48,0))</f>
        <v>0</v>
      </c>
      <c r="E364">
        <f t="shared" si="1"/>
        <v>0</v>
      </c>
    </row>
    <row r="365" spans="1:5" x14ac:dyDescent="0.2">
      <c r="A365" t="str">
        <f>'Simulatie kostenplan'!$B$31</f>
        <v xml:space="preserve">Externe kosten </v>
      </c>
      <c r="B365" s="126" t="str">
        <f>IF('Simulatie kostenplan'!$E$36='Simulatie kostenplan'!$C$22,"",IF(AND($B$299="JA",'Externe kosten'!B49&lt;&gt;0),CONCATENATE("WP- ",'Externe kosten'!B49),""))</f>
        <v/>
      </c>
      <c r="C365" s="124">
        <f>IF('Simulatie kostenplan'!$E$36='Simulatie kostenplan'!$C$22,0,IF(AND($B$299="JA",'Externe kosten'!B49&lt;&gt;0),'Externe kosten'!E49,0))</f>
        <v>0</v>
      </c>
      <c r="D365" s="125">
        <f>IF('Simulatie kostenplan'!$E$36='Simulatie kostenplan'!$C$22,0,IF(AND($B$299="JA",'Externe kosten'!B49&lt;&gt;0),'Externe kosten'!D49,0))</f>
        <v>0</v>
      </c>
      <c r="E365">
        <f t="shared" si="1"/>
        <v>0</v>
      </c>
    </row>
    <row r="366" spans="1:5" x14ac:dyDescent="0.2">
      <c r="A366" t="str">
        <f>'Simulatie kostenplan'!$B$31</f>
        <v xml:space="preserve">Externe kosten </v>
      </c>
      <c r="B366" s="126" t="str">
        <f>IF('Simulatie kostenplan'!$E$36='Simulatie kostenplan'!$C$22,"",IF(AND($B$299="JA",'Externe kosten'!B50&lt;&gt;0),CONCATENATE("WP- ",'Externe kosten'!B50),""))</f>
        <v/>
      </c>
      <c r="C366" s="124">
        <f>IF('Simulatie kostenplan'!$E$36='Simulatie kostenplan'!$C$22,0,IF(AND($B$299="JA",'Externe kosten'!B50&lt;&gt;0),'Externe kosten'!E50,0))</f>
        <v>0</v>
      </c>
      <c r="D366" s="125">
        <f>IF('Simulatie kostenplan'!$E$36='Simulatie kostenplan'!$C$22,0,IF(AND($B$299="JA",'Externe kosten'!B50&lt;&gt;0),'Externe kosten'!D50,0))</f>
        <v>0</v>
      </c>
      <c r="E366">
        <f t="shared" si="1"/>
        <v>0</v>
      </c>
    </row>
    <row r="367" spans="1:5" x14ac:dyDescent="0.2">
      <c r="A367" t="str">
        <f>'Simulatie kostenplan'!$B$31</f>
        <v xml:space="preserve">Externe kosten </v>
      </c>
      <c r="B367" s="126" t="str">
        <f>IF('Simulatie kostenplan'!$E$36='Simulatie kostenplan'!$C$22,"",IF(AND($B$299="JA",'Externe kosten'!B51&lt;&gt;0),CONCATENATE("WP- ",'Externe kosten'!B51),""))</f>
        <v/>
      </c>
      <c r="C367" s="124">
        <f>IF('Simulatie kostenplan'!$E$36='Simulatie kostenplan'!$C$22,0,IF(AND($B$299="JA",'Externe kosten'!B51&lt;&gt;0),'Externe kosten'!E51,0))</f>
        <v>0</v>
      </c>
      <c r="D367" s="125">
        <f>IF('Simulatie kostenplan'!$E$36='Simulatie kostenplan'!$C$22,0,IF(AND($B$299="JA",'Externe kosten'!B51&lt;&gt;0),'Externe kosten'!D51,0))</f>
        <v>0</v>
      </c>
      <c r="E367">
        <f t="shared" si="1"/>
        <v>0</v>
      </c>
    </row>
    <row r="368" spans="1:5" x14ac:dyDescent="0.2">
      <c r="A368" t="str">
        <f>'Simulatie kostenplan'!$B$31</f>
        <v xml:space="preserve">Externe kosten </v>
      </c>
      <c r="B368" s="126" t="str">
        <f>IF('Simulatie kostenplan'!$E$36='Simulatie kostenplan'!$C$22,"",IF(AND($B$299="JA",'Externe kosten'!B52&lt;&gt;0),CONCATENATE("WP- ",'Externe kosten'!B52),""))</f>
        <v/>
      </c>
      <c r="C368" s="124">
        <f>IF('Simulatie kostenplan'!$E$36='Simulatie kostenplan'!$C$22,0,IF(AND($B$299="JA",'Externe kosten'!B52&lt;&gt;0),'Externe kosten'!E52,0))</f>
        <v>0</v>
      </c>
      <c r="D368" s="125">
        <f>IF('Simulatie kostenplan'!$E$36='Simulatie kostenplan'!$C$22,0,IF(AND($B$299="JA",'Externe kosten'!B52&lt;&gt;0),'Externe kosten'!D52,0))</f>
        <v>0</v>
      </c>
      <c r="E368">
        <f t="shared" si="1"/>
        <v>0</v>
      </c>
    </row>
    <row r="369" spans="1:6" x14ac:dyDescent="0.2">
      <c r="A369" t="str">
        <f>'Simulatie kostenplan'!$B$31</f>
        <v xml:space="preserve">Externe kosten </v>
      </c>
      <c r="B369" s="126" t="str">
        <f>IF('Simulatie kostenplan'!$E$36='Simulatie kostenplan'!$C$22,"",IF(AND($B$299="JA",'Externe kosten'!B53&lt;&gt;0),CONCATENATE("WP- ",'Externe kosten'!B53),""))</f>
        <v/>
      </c>
      <c r="C369" s="124">
        <f>IF('Simulatie kostenplan'!$E$36='Simulatie kostenplan'!$C$22,0,IF(AND($B$299="JA",'Externe kosten'!B53&lt;&gt;0),'Externe kosten'!E53,0))</f>
        <v>0</v>
      </c>
      <c r="D369" s="125">
        <f>IF('Simulatie kostenplan'!$E$36='Simulatie kostenplan'!$C$22,0,IF(AND($B$299="JA",'Externe kosten'!B53&lt;&gt;0),'Externe kosten'!D53,0))</f>
        <v>0</v>
      </c>
      <c r="E369">
        <f t="shared" si="1"/>
        <v>0</v>
      </c>
    </row>
    <row r="370" spans="1:6" x14ac:dyDescent="0.2">
      <c r="A370" t="str">
        <f>'Simulatie kostenplan'!$B$31</f>
        <v xml:space="preserve">Externe kosten </v>
      </c>
      <c r="B370" s="126" t="str">
        <f>IF('Simulatie kostenplan'!$E$36='Simulatie kostenplan'!$C$22,"",IF(AND($B$299="JA",'Externe kosten'!B54&lt;&gt;0),CONCATENATE("WP- ",'Externe kosten'!B54),""))</f>
        <v/>
      </c>
      <c r="C370" s="124">
        <f>IF('Simulatie kostenplan'!$E$36='Simulatie kostenplan'!$C$22,0,IF(AND($B$299="JA",'Externe kosten'!B54&lt;&gt;0),'Externe kosten'!E54,0))</f>
        <v>0</v>
      </c>
      <c r="D370" s="125">
        <f>IF('Simulatie kostenplan'!$E$36='Simulatie kostenplan'!$C$22,0,IF(AND($B$299="JA",'Externe kosten'!B54&lt;&gt;0),'Externe kosten'!D54,0))</f>
        <v>0</v>
      </c>
      <c r="E370">
        <f t="shared" si="1"/>
        <v>0</v>
      </c>
    </row>
    <row r="371" spans="1:6" x14ac:dyDescent="0.2">
      <c r="A371" t="str">
        <f>'Simulatie kostenplan'!$B$31</f>
        <v xml:space="preserve">Externe kosten </v>
      </c>
      <c r="B371" s="126" t="str">
        <f>IF('Simulatie kostenplan'!$E$36='Simulatie kostenplan'!$C$22,"",IF(AND($B$299="JA",'Externe kosten'!B55&lt;&gt;0),CONCATENATE("WP- ",'Externe kosten'!B55),""))</f>
        <v/>
      </c>
      <c r="C371" s="124">
        <f>IF('Simulatie kostenplan'!$E$36='Simulatie kostenplan'!$C$22,0,IF(AND($B$299="JA",'Externe kosten'!B55&lt;&gt;0),'Externe kosten'!E55,0))</f>
        <v>0</v>
      </c>
      <c r="D371" s="125">
        <f>IF('Simulatie kostenplan'!$E$36='Simulatie kostenplan'!$C$22,0,IF(AND($B$299="JA",'Externe kosten'!B55&lt;&gt;0),'Externe kosten'!D55,0))</f>
        <v>0</v>
      </c>
      <c r="E371">
        <f t="shared" si="1"/>
        <v>0</v>
      </c>
    </row>
    <row r="372" spans="1:6" x14ac:dyDescent="0.2">
      <c r="A372" t="str">
        <f>'Simulatie kostenplan'!$B$31</f>
        <v xml:space="preserve">Externe kosten </v>
      </c>
      <c r="B372" s="126" t="str">
        <f>IF('Simulatie kostenplan'!$E$36='Simulatie kostenplan'!$C$22,"",IF(AND($B$299="JA",'Externe kosten'!B56&lt;&gt;0),CONCATENATE("WP- ",'Externe kosten'!B56),""))</f>
        <v/>
      </c>
      <c r="C372" s="124">
        <f>IF('Simulatie kostenplan'!$E$36='Simulatie kostenplan'!$C$22,0,IF(AND($B$299="JA",'Externe kosten'!B56&lt;&gt;0),'Externe kosten'!E56,0))</f>
        <v>0</v>
      </c>
      <c r="D372" s="125">
        <f>IF('Simulatie kostenplan'!$E$36='Simulatie kostenplan'!$C$22,0,IF(AND($B$299="JA",'Externe kosten'!B56&lt;&gt;0),'Externe kosten'!D56,0))</f>
        <v>0</v>
      </c>
      <c r="E372">
        <f t="shared" si="1"/>
        <v>0</v>
      </c>
    </row>
    <row r="373" spans="1:6" x14ac:dyDescent="0.2">
      <c r="A373" t="str">
        <f>'Simulatie kostenplan'!$B$31</f>
        <v xml:space="preserve">Externe kosten </v>
      </c>
      <c r="B373" s="126" t="str">
        <f>IF('Simulatie kostenplan'!$E$36='Simulatie kostenplan'!$C$22,"",IF(AND($B$299="JA",'Externe kosten'!B57&lt;&gt;0),CONCATENATE("WP- ",'Externe kosten'!B57),""))</f>
        <v/>
      </c>
      <c r="C373" s="124">
        <f>IF('Simulatie kostenplan'!$E$36='Simulatie kostenplan'!$C$22,0,IF(AND($B$299="JA",'Externe kosten'!B57&lt;&gt;0),'Externe kosten'!E57,0))</f>
        <v>0</v>
      </c>
      <c r="D373" s="125">
        <f>IF('Simulatie kostenplan'!$E$36='Simulatie kostenplan'!$C$22,0,IF(AND($B$299="JA",'Externe kosten'!B57&lt;&gt;0),'Externe kosten'!D57,0))</f>
        <v>0</v>
      </c>
      <c r="E373">
        <f t="shared" si="1"/>
        <v>0</v>
      </c>
    </row>
    <row r="374" spans="1:6" x14ac:dyDescent="0.2">
      <c r="A374" t="str">
        <f>'Simulatie kostenplan'!$B$31</f>
        <v xml:space="preserve">Externe kosten </v>
      </c>
      <c r="B374" s="126" t="str">
        <f>IF('Simulatie kostenplan'!$E$36='Simulatie kostenplan'!$C$22,"",IF(AND($B$299="JA",'Externe kosten'!B58&lt;&gt;0),CONCATENATE("WP- ",'Externe kosten'!B58),""))</f>
        <v/>
      </c>
      <c r="C374" s="124">
        <f>IF('Simulatie kostenplan'!$E$36='Simulatie kostenplan'!$C$22,0,IF(AND($B$299="JA",'Externe kosten'!B58&lt;&gt;0),'Externe kosten'!E58,0))</f>
        <v>0</v>
      </c>
      <c r="D374" s="125">
        <f>IF('Simulatie kostenplan'!$E$36='Simulatie kostenplan'!$C$22,0,IF(AND($B$299="JA",'Externe kosten'!B58&lt;&gt;0),'Externe kosten'!D58,0))</f>
        <v>0</v>
      </c>
      <c r="E374">
        <f t="shared" si="1"/>
        <v>0</v>
      </c>
    </row>
    <row r="375" spans="1:6" x14ac:dyDescent="0.2">
      <c r="A375" t="str">
        <f>'Simulatie kostenplan'!$B$31</f>
        <v xml:space="preserve">Externe kosten </v>
      </c>
      <c r="B375" s="126" t="str">
        <f>IF('Simulatie kostenplan'!$E$36='Simulatie kostenplan'!$C$22,"",IF(AND($B$299="JA",'Externe kosten'!B59&lt;&gt;0),CONCATENATE("WP- ",'Externe kosten'!B59),""))</f>
        <v/>
      </c>
      <c r="C375" s="124">
        <f>IF('Simulatie kostenplan'!$E$36='Simulatie kostenplan'!$C$22,0,IF(AND($B$299="JA",'Externe kosten'!B59&lt;&gt;0),'Externe kosten'!E59,0))</f>
        <v>0</v>
      </c>
      <c r="D375" s="125">
        <f>IF('Simulatie kostenplan'!$E$36='Simulatie kostenplan'!$C$22,0,IF(AND($B$299="JA",'Externe kosten'!B59&lt;&gt;0),'Externe kosten'!D59,0))</f>
        <v>0</v>
      </c>
      <c r="E375">
        <f t="shared" si="1"/>
        <v>0</v>
      </c>
    </row>
    <row r="376" spans="1:6" x14ac:dyDescent="0.2">
      <c r="A376" t="str">
        <f>'Simulatie kostenplan'!$B$31</f>
        <v xml:space="preserve">Externe kosten </v>
      </c>
      <c r="B376" s="126" t="str">
        <f>IF('Simulatie kostenplan'!$E$36='Simulatie kostenplan'!$C$22,"",IF(AND($B$299="JA",'Externe kosten'!B60&lt;&gt;0),CONCATENATE("WP- ",'Externe kosten'!B60),""))</f>
        <v/>
      </c>
      <c r="C376" s="124">
        <f>IF('Simulatie kostenplan'!$E$36='Simulatie kostenplan'!$C$22,0,IF(AND($B$299="JA",'Externe kosten'!B60&lt;&gt;0),'Externe kosten'!E60,0))</f>
        <v>0</v>
      </c>
      <c r="D376" s="125">
        <f>IF('Simulatie kostenplan'!$E$36='Simulatie kostenplan'!$C$22,0,IF(AND($B$299="JA",'Externe kosten'!B60&lt;&gt;0),'Externe kosten'!D60,0))</f>
        <v>0</v>
      </c>
      <c r="E376">
        <f t="shared" ref="E376:E439" si="5">IF(OR(D376=0,D376=""),0,1)</f>
        <v>0</v>
      </c>
    </row>
    <row r="377" spans="1:6" x14ac:dyDescent="0.2">
      <c r="A377" t="str">
        <f>'Simulatie kostenplan'!$B$31</f>
        <v xml:space="preserve">Externe kosten </v>
      </c>
      <c r="B377" s="126" t="str">
        <f>IF('Simulatie kostenplan'!$E$36='Simulatie kostenplan'!$C$22,"",IF(AND($B$299="JA",'Externe kosten'!B61&lt;&gt;0),CONCATENATE("WP- ",'Externe kosten'!B61),""))</f>
        <v/>
      </c>
      <c r="C377" s="124">
        <f>IF('Simulatie kostenplan'!$E$36='Simulatie kostenplan'!$C$22,0,IF(AND($B$299="JA",'Externe kosten'!B61&lt;&gt;0),'Externe kosten'!E61,0))</f>
        <v>0</v>
      </c>
      <c r="D377" s="125">
        <f>IF('Simulatie kostenplan'!$E$36='Simulatie kostenplan'!$C$22,0,IF(AND($B$299="JA",'Externe kosten'!B61&lt;&gt;0),'Externe kosten'!D61,0))</f>
        <v>0</v>
      </c>
      <c r="E377">
        <f t="shared" si="5"/>
        <v>0</v>
      </c>
    </row>
    <row r="378" spans="1:6" x14ac:dyDescent="0.2">
      <c r="A378" t="str">
        <f>'Simulatie kostenplan'!$B$31</f>
        <v xml:space="preserve">Externe kosten </v>
      </c>
      <c r="B378" s="126" t="str">
        <f>IF('Simulatie kostenplan'!$E$36='Simulatie kostenplan'!$C$22,"",IF(AND($B$299="JA",'Externe kosten'!B62&lt;&gt;0),CONCATENATE("WP- ",'Externe kosten'!B62),""))</f>
        <v/>
      </c>
      <c r="C378" s="124">
        <f>IF('Simulatie kostenplan'!$E$36='Simulatie kostenplan'!$C$22,0,IF(AND($B$299="JA",'Externe kosten'!B62&lt;&gt;0),'Externe kosten'!E62,0))</f>
        <v>0</v>
      </c>
      <c r="D378" s="125">
        <f>IF('Simulatie kostenplan'!$E$36='Simulatie kostenplan'!$C$22,0,IF(AND($B$299="JA",'Externe kosten'!B62&lt;&gt;0),'Externe kosten'!D62,0))</f>
        <v>0</v>
      </c>
      <c r="E378">
        <f t="shared" si="5"/>
        <v>0</v>
      </c>
    </row>
    <row r="379" spans="1:6" x14ac:dyDescent="0.2">
      <c r="A379" t="str">
        <f>'Simulatie kostenplan'!$B$31</f>
        <v xml:space="preserve">Externe kosten </v>
      </c>
      <c r="B379" s="126" t="str">
        <f>IF('Simulatie kostenplan'!$E$36='Simulatie kostenplan'!$C$22,"",IF(AND($B$299="JA",'Externe kosten'!B63&lt;&gt;0),CONCATENATE("WP- ",'Externe kosten'!B63),""))</f>
        <v/>
      </c>
      <c r="C379" s="124">
        <f>IF('Simulatie kostenplan'!$E$36='Simulatie kostenplan'!$C$22,0,IF(AND($B$299="JA",'Externe kosten'!B63&lt;&gt;0),'Externe kosten'!E63,0))</f>
        <v>0</v>
      </c>
      <c r="D379" s="125">
        <f>IF('Simulatie kostenplan'!$E$36='Simulatie kostenplan'!$C$22,0,IF(AND($B$299="JA",'Externe kosten'!B63&lt;&gt;0),'Externe kosten'!D63,0))</f>
        <v>0</v>
      </c>
      <c r="E379">
        <f t="shared" si="5"/>
        <v>0</v>
      </c>
    </row>
    <row r="380" spans="1:6" x14ac:dyDescent="0.2">
      <c r="A380" t="str">
        <f>'Simulatie kostenplan'!$B$31</f>
        <v xml:space="preserve">Externe kosten </v>
      </c>
      <c r="B380" s="126" t="str">
        <f>IF('Simulatie kostenplan'!$E$36='Simulatie kostenplan'!$C$22,"",IF(AND($B$299="JA",'Externe kosten'!B64&lt;&gt;0),CONCATENATE("WP- ",'Externe kosten'!B64),""))</f>
        <v/>
      </c>
      <c r="C380" s="124">
        <f>IF('Simulatie kostenplan'!$E$36='Simulatie kostenplan'!$C$22,0,IF(AND($B$299="JA",'Externe kosten'!B64&lt;&gt;0),'Externe kosten'!E64,0))</f>
        <v>0</v>
      </c>
      <c r="D380" s="125">
        <f>IF('Simulatie kostenplan'!$E$36='Simulatie kostenplan'!$C$22,0,IF(AND($B$299="JA",'Externe kosten'!B64&lt;&gt;0),'Externe kosten'!D64,0))</f>
        <v>0</v>
      </c>
      <c r="E380">
        <f t="shared" si="5"/>
        <v>0</v>
      </c>
    </row>
    <row r="381" spans="1:6" x14ac:dyDescent="0.2">
      <c r="A381" t="str">
        <f>'Simulatie kostenplan'!$B$25</f>
        <v>Personeelskosten</v>
      </c>
      <c r="B381" s="120" t="str">
        <f>IF('Simulatie kostenplan'!$E$36='Simulatie kostenplan'!$F$22,"",
IF(AND($B$300="JA",NOT(LEFT(Personeelsinzet!C$16,10)="medewerker"),LEFT(Personeelsinzet!$B21,1)="1"),CONCATENATE("WP- ",WB!$J$4),
IF(AND($B$300="JA",NOT(LEFT(Personeelsinzet!C$16,10)="medewerker"),LEFT(Personeelsinzet!$B21,1)="2"),CONCATENATE("WP- ",WB!$J$5),
IF(AND($B$300="JA",NOT(LEFT(Personeelsinzet!C$16,10)="medewerker"),LEFT(Personeelsinzet!$B21,1)="3"),CONCATENATE("WP- ",WB!$J$6),
IF(AND($B$300="JA",NOT(LEFT(Personeelsinzet!C$16,10)="medewerker"),LEFT(Personeelsinzet!$B21,1)="4"),CONCATENATE("WP- ",WB!$J$7),
IF(AND($B$300="JA",NOT(LEFT(Personeelsinzet!C$16,10)="medewerker"),LEFT(Personeelsinzet!$B21,1)="5"),CONCATENATE("WP- ",WB!$J$8),
IF(AND($B$300="JA",NOT(LEFT(Personeelsinzet!C$16,10)="medewerker"),LEFT(Personeelsinzet!$B21,1)="6"),CONCATENATE("WP- ",WB!$J$9),
IF(AND($B$300="JA",NOT(LEFT(Personeelsinzet!C$16,10)="medewerker"),LEFT(Personeelsinzet!$B21,1)="7"),CONCATENATE("WP- ",WB!$J$10),""))))))))</f>
        <v/>
      </c>
      <c r="C381" s="121">
        <f>IF(B381="",0,IF(Personeelsinzet!$D$93=$AP$5,Personeelsinzet!C21*B$303,
IF(AND(Personeelsinzet!$D$93=WB!$AP$6,Personeelskosten!$D$11=WB!$Q$5),Personeelsinzet!C21*WB!$R$12,
IF(AND(Personeelsinzet!$D$93=WB!$AP$6,Personeelskosten!$D$11=WB!$Q$6),Personeelsinzet!C21*WB!$R$13,""))))</f>
        <v>0</v>
      </c>
      <c r="D381" s="122">
        <f>IF(AND(NOT(B381=""),NOT(LEFT(Personeelsinzet!C$16,10)="medewerker")),B$302,0)</f>
        <v>0</v>
      </c>
      <c r="E381">
        <f t="shared" si="5"/>
        <v>0</v>
      </c>
      <c r="F381" s="120"/>
    </row>
    <row r="382" spans="1:6" x14ac:dyDescent="0.2">
      <c r="A382" t="str">
        <f>'Simulatie kostenplan'!$B$25</f>
        <v>Personeelskosten</v>
      </c>
      <c r="B382" s="120" t="str">
        <f>IF('Simulatie kostenplan'!$E$36='Simulatie kostenplan'!$F$22,"",IF(AND($B$300="JA",NOT(LEFT(Personeelsinzet!C$16,10)="medewerker"),LEFT(Personeelsinzet!$B22,1)="1"),CONCATENATE("WP- ",WB!$J$4),
IF(AND($B$300="JA",NOT(LEFT(Personeelsinzet!C$16,10)="medewerker"),LEFT(Personeelsinzet!$B22,1)="2"),CONCATENATE("WP- ",WB!$J$5),
IF(AND($B$300="JA",NOT(LEFT(Personeelsinzet!C$16,10)="medewerker"),LEFT(Personeelsinzet!$B22,1)="3"),CONCATENATE("WP- ",WB!$J$6),
IF(AND($B$300="JA",NOT(LEFT(Personeelsinzet!C$16,10)="medewerker"),LEFT(Personeelsinzet!$B22,1)="4"),CONCATENATE("WP- ",WB!$J$7),
IF(AND($B$300="JA",NOT(LEFT(Personeelsinzet!C$16,10)="medewerker"),LEFT(Personeelsinzet!$B22,1)="5"),CONCATENATE("WP- ",WB!$J$8),
IF(AND($B$300="JA",NOT(LEFT(Personeelsinzet!C$16,10)="medewerker"),LEFT(Personeelsinzet!$B22,1)="6"),CONCATENATE("WP- ",WB!$J$9),
IF(AND($B$300="JA",NOT(LEFT(Personeelsinzet!C$16,10)="medewerker"),LEFT(Personeelsinzet!$B22,1)="7"),CONCATENATE("WP- ",WB!$J$10),""))))))))</f>
        <v/>
      </c>
      <c r="C382" s="121">
        <f>IF(B382="",0,IF(Personeelsinzet!$D$93=$AP$5,Personeelsinzet!C22*B$303,
IF(AND(Personeelsinzet!$D$93=WB!$AP$6,Personeelskosten!$D$11=WB!$Q$5),Personeelsinzet!C22*WB!$R$12,
IF(AND(Personeelsinzet!$D$93=WB!$AP$6,Personeelskosten!$D$11=WB!$Q$6),Personeelsinzet!C22*WB!$R$13,""))))</f>
        <v>0</v>
      </c>
      <c r="D382" s="122">
        <f>IF(AND(NOT(B382=""),NOT(LEFT(Personeelsinzet!C$16,10)="medewerker")),B$302,0)</f>
        <v>0</v>
      </c>
      <c r="E382">
        <f t="shared" si="5"/>
        <v>0</v>
      </c>
    </row>
    <row r="383" spans="1:6" x14ac:dyDescent="0.2">
      <c r="A383" t="str">
        <f>'Simulatie kostenplan'!$B$25</f>
        <v>Personeelskosten</v>
      </c>
      <c r="B383" s="120" t="str">
        <f>IF('Simulatie kostenplan'!$E$36='Simulatie kostenplan'!$F$22,"",IF(AND($B$300="JA",NOT(LEFT(Personeelsinzet!C$16,10)="medewerker"),LEFT(Personeelsinzet!$B23,1)="1"),CONCATENATE("WP- ",WB!$J$4),
IF(AND($B$300="JA",NOT(LEFT(Personeelsinzet!C$16,10)="medewerker"),LEFT(Personeelsinzet!$B23,1)="2"),CONCATENATE("WP- ",WB!$J$5),
IF(AND($B$300="JA",NOT(LEFT(Personeelsinzet!C$16,10)="medewerker"),LEFT(Personeelsinzet!$B23,1)="3"),CONCATENATE("WP- ",WB!$J$6),
IF(AND($B$300="JA",NOT(LEFT(Personeelsinzet!C$16,10)="medewerker"),LEFT(Personeelsinzet!$B23,1)="4"),CONCATENATE("WP- ",WB!$J$7),
IF(AND($B$300="JA",NOT(LEFT(Personeelsinzet!C$16,10)="medewerker"),LEFT(Personeelsinzet!$B23,1)="5"),CONCATENATE("WP- ",WB!$J$8),
IF(AND($B$300="JA",NOT(LEFT(Personeelsinzet!C$16,10)="medewerker"),LEFT(Personeelsinzet!$B23,1)="6"),CONCATENATE("WP- ",WB!$J$9),
IF(AND($B$300="JA",NOT(LEFT(Personeelsinzet!C$16,10)="medewerker"),LEFT(Personeelsinzet!$B23,1)="7"),CONCATENATE("WP- ",WB!$J$10),""))))))))</f>
        <v/>
      </c>
      <c r="C383" s="121">
        <f>IF(B383="",0,IF(Personeelsinzet!$D$93=$AP$5,Personeelsinzet!C23*B$303,
IF(AND(Personeelsinzet!$D$93=WB!$AP$6,Personeelskosten!$D$11=WB!$Q$5),Personeelsinzet!C23*WB!$R$12,
IF(AND(Personeelsinzet!$D$93=WB!$AP$6,Personeelskosten!$D$11=WB!$Q$6),Personeelsinzet!C23*WB!$R$13,""))))</f>
        <v>0</v>
      </c>
      <c r="D383" s="122">
        <f>IF(AND(NOT(B383=""),NOT(LEFT(Personeelsinzet!C$16,10)="medewerker")),B$302,0)</f>
        <v>0</v>
      </c>
      <c r="E383">
        <f t="shared" si="5"/>
        <v>0</v>
      </c>
    </row>
    <row r="384" spans="1:6" x14ac:dyDescent="0.2">
      <c r="A384" t="str">
        <f>'Simulatie kostenplan'!$B$25</f>
        <v>Personeelskosten</v>
      </c>
      <c r="B384" s="120" t="str">
        <f>IF('Simulatie kostenplan'!$E$36='Simulatie kostenplan'!$F$22,"",IF(AND($B$300="JA",NOT(LEFT(Personeelsinzet!C$16,10)="medewerker"),LEFT(Personeelsinzet!$B24,1)="1"),CONCATENATE("WP- ",WB!$J$4),
IF(AND($B$300="JA",NOT(LEFT(Personeelsinzet!C$16,10)="medewerker"),LEFT(Personeelsinzet!$B24,1)="2"),CONCATENATE("WP- ",WB!$J$5),
IF(AND($B$300="JA",NOT(LEFT(Personeelsinzet!C$16,10)="medewerker"),LEFT(Personeelsinzet!$B24,1)="3"),CONCATENATE("WP- ",WB!$J$6),
IF(AND($B$300="JA",NOT(LEFT(Personeelsinzet!C$16,10)="medewerker"),LEFT(Personeelsinzet!$B24,1)="4"),CONCATENATE("WP- ",WB!$J$7),
IF(AND($B$300="JA",NOT(LEFT(Personeelsinzet!C$16,10)="medewerker"),LEFT(Personeelsinzet!$B24,1)="5"),CONCATENATE("WP- ",WB!$J$8),
IF(AND($B$300="JA",NOT(LEFT(Personeelsinzet!C$16,10)="medewerker"),LEFT(Personeelsinzet!$B24,1)="6"),CONCATENATE("WP- ",WB!$J$9),
IF(AND($B$300="JA",NOT(LEFT(Personeelsinzet!C$16,10)="medewerker"),LEFT(Personeelsinzet!$B24,1)="7"),CONCATENATE("WP- ",WB!$J$10),""))))))))</f>
        <v/>
      </c>
      <c r="C384" s="121">
        <f>IF(B384="",0,IF(Personeelsinzet!$D$93=$AP$5,Personeelsinzet!C24*B$303,
IF(AND(Personeelsinzet!$D$93=WB!$AP$6,Personeelskosten!$D$11=WB!$Q$5),Personeelsinzet!C24*WB!$R$12,
IF(AND(Personeelsinzet!$D$93=WB!$AP$6,Personeelskosten!$D$11=WB!$Q$6),Personeelsinzet!C24*WB!$R$13,""))))</f>
        <v>0</v>
      </c>
      <c r="D384" s="122">
        <f>IF(AND(NOT(B384=""),NOT(LEFT(Personeelsinzet!C$16,10)="medewerker")),B$302,0)</f>
        <v>0</v>
      </c>
      <c r="E384">
        <f t="shared" si="5"/>
        <v>0</v>
      </c>
    </row>
    <row r="385" spans="1:5" x14ac:dyDescent="0.2">
      <c r="A385" t="str">
        <f>'Simulatie kostenplan'!$B$25</f>
        <v>Personeelskosten</v>
      </c>
      <c r="B385" s="120" t="str">
        <f>IF('Simulatie kostenplan'!$E$36='Simulatie kostenplan'!$F$22,"",IF(AND($B$300="JA",NOT(LEFT(Personeelsinzet!C$16,10)="medewerker"),LEFT(Personeelsinzet!$B25,1)="1"),CONCATENATE("WP- ",WB!$J$4),
IF(AND($B$300="JA",NOT(LEFT(Personeelsinzet!C$16,10)="medewerker"),LEFT(Personeelsinzet!$B25,1)="2"),CONCATENATE("WP- ",WB!$J$5),
IF(AND($B$300="JA",NOT(LEFT(Personeelsinzet!C$16,10)="medewerker"),LEFT(Personeelsinzet!$B25,1)="3"),CONCATENATE("WP- ",WB!$J$6),
IF(AND($B$300="JA",NOT(LEFT(Personeelsinzet!C$16,10)="medewerker"),LEFT(Personeelsinzet!$B25,1)="4"),CONCATENATE("WP- ",WB!$J$7),
IF(AND($B$300="JA",NOT(LEFT(Personeelsinzet!C$16,10)="medewerker"),LEFT(Personeelsinzet!$B25,1)="5"),CONCATENATE("WP- ",WB!$J$8),
IF(AND($B$300="JA",NOT(LEFT(Personeelsinzet!C$16,10)="medewerker"),LEFT(Personeelsinzet!$B25,1)="6"),CONCATENATE("WP- ",WB!$J$9),
IF(AND($B$300="JA",NOT(LEFT(Personeelsinzet!C$16,10)="medewerker"),LEFT(Personeelsinzet!$B25,1)="7"),CONCATENATE("WP- ",WB!$J$10),""))))))))</f>
        <v/>
      </c>
      <c r="C385" s="121">
        <f>IF(B385="",0,IF(Personeelsinzet!$D$93=$AP$5,Personeelsinzet!C25*B$303,
IF(AND(Personeelsinzet!$D$93=WB!$AP$6,Personeelskosten!$D$11=WB!$Q$5),Personeelsinzet!C25*WB!$R$12,
IF(AND(Personeelsinzet!$D$93=WB!$AP$6,Personeelskosten!$D$11=WB!$Q$6),Personeelsinzet!C25*WB!$R$13,""))))</f>
        <v>0</v>
      </c>
      <c r="D385" s="122">
        <f>IF(AND(NOT(B385=""),NOT(LEFT(Personeelsinzet!C$16,10)="medewerker")),B$302,0)</f>
        <v>0</v>
      </c>
      <c r="E385">
        <f t="shared" si="5"/>
        <v>0</v>
      </c>
    </row>
    <row r="386" spans="1:5" x14ac:dyDescent="0.2">
      <c r="A386" t="str">
        <f>'Simulatie kostenplan'!$B$25</f>
        <v>Personeelskosten</v>
      </c>
      <c r="B386" s="120" t="str">
        <f>IF('Simulatie kostenplan'!$E$36='Simulatie kostenplan'!$F$22,"",IF(AND($B$300="JA",NOT(LEFT(Personeelsinzet!C$16,10)="medewerker"),LEFT(Personeelsinzet!$B26,1)="1"),CONCATENATE("WP- ",WB!$J$4),
IF(AND($B$300="JA",NOT(LEFT(Personeelsinzet!C$16,10)="medewerker"),LEFT(Personeelsinzet!$B26,1)="2"),CONCATENATE("WP- ",WB!$J$5),
IF(AND($B$300="JA",NOT(LEFT(Personeelsinzet!C$16,10)="medewerker"),LEFT(Personeelsinzet!$B26,1)="3"),CONCATENATE("WP- ",WB!$J$6),
IF(AND($B$300="JA",NOT(LEFT(Personeelsinzet!C$16,10)="medewerker"),LEFT(Personeelsinzet!$B26,1)="4"),CONCATENATE("WP- ",WB!$J$7),
IF(AND($B$300="JA",NOT(LEFT(Personeelsinzet!C$16,10)="medewerker"),LEFT(Personeelsinzet!$B26,1)="5"),CONCATENATE("WP- ",WB!$J$8),
IF(AND($B$300="JA",NOT(LEFT(Personeelsinzet!C$16,10)="medewerker"),LEFT(Personeelsinzet!$B26,1)="6"),CONCATENATE("WP- ",WB!$J$9),
IF(AND($B$300="JA",NOT(LEFT(Personeelsinzet!C$16,10)="medewerker"),LEFT(Personeelsinzet!$B26,1)="7"),CONCATENATE("WP- ",WB!$J$10),""))))))))</f>
        <v/>
      </c>
      <c r="C386" s="121">
        <f>IF(B386="",0,IF(Personeelsinzet!$D$93=$AP$5,Personeelsinzet!C26*B$303,
IF(AND(Personeelsinzet!$D$93=WB!$AP$6,Personeelskosten!$D$11=WB!$Q$5),Personeelsinzet!C26*WB!$R$12,
IF(AND(Personeelsinzet!$D$93=WB!$AP$6,Personeelskosten!$D$11=WB!$Q$6),Personeelsinzet!C26*WB!$R$13,""))))</f>
        <v>0</v>
      </c>
      <c r="D386" s="122">
        <f>IF(AND(NOT(B386=""),NOT(LEFT(Personeelsinzet!C$16,10)="medewerker")),B$302,0)</f>
        <v>0</v>
      </c>
      <c r="E386">
        <f t="shared" si="5"/>
        <v>0</v>
      </c>
    </row>
    <row r="387" spans="1:5" x14ac:dyDescent="0.2">
      <c r="A387" t="str">
        <f>'Simulatie kostenplan'!$B$25</f>
        <v>Personeelskosten</v>
      </c>
      <c r="B387" s="120" t="str">
        <f>IF('Simulatie kostenplan'!$E$36='Simulatie kostenplan'!$F$22,"",IF(AND($B$300="JA",NOT(LEFT(Personeelsinzet!C$16,10)="medewerker"),LEFT(Personeelsinzet!$B27,1)="1"),CONCATENATE("WP- ",WB!$J$4),
IF(AND($B$300="JA",NOT(LEFT(Personeelsinzet!C$16,10)="medewerker"),LEFT(Personeelsinzet!$B27,1)="2"),CONCATENATE("WP- ",WB!$J$5),
IF(AND($B$300="JA",NOT(LEFT(Personeelsinzet!C$16,10)="medewerker"),LEFT(Personeelsinzet!$B27,1)="3"),CONCATENATE("WP- ",WB!$J$6),
IF(AND($B$300="JA",NOT(LEFT(Personeelsinzet!C$16,10)="medewerker"),LEFT(Personeelsinzet!$B27,1)="4"),CONCATENATE("WP- ",WB!$J$7),
IF(AND($B$300="JA",NOT(LEFT(Personeelsinzet!C$16,10)="medewerker"),LEFT(Personeelsinzet!$B27,1)="5"),CONCATENATE("WP- ",WB!$J$8),
IF(AND($B$300="JA",NOT(LEFT(Personeelsinzet!C$16,10)="medewerker"),LEFT(Personeelsinzet!$B27,1)="6"),CONCATENATE("WP- ",WB!$J$9),
IF(AND($B$300="JA",NOT(LEFT(Personeelsinzet!C$16,10)="medewerker"),LEFT(Personeelsinzet!$B27,1)="7"),CONCATENATE("WP- ",WB!$J$10),""))))))))</f>
        <v/>
      </c>
      <c r="C387" s="121">
        <f>IF(B387="",0,IF(Personeelsinzet!$D$93=$AP$5,Personeelsinzet!C27*B$303,
IF(AND(Personeelsinzet!$D$93=WB!$AP$6,Personeelskosten!$D$11=WB!$Q$5),Personeelsinzet!C27*WB!$R$12,
IF(AND(Personeelsinzet!$D$93=WB!$AP$6,Personeelskosten!$D$11=WB!$Q$6),Personeelsinzet!C27*WB!$R$13,""))))</f>
        <v>0</v>
      </c>
      <c r="D387" s="122">
        <f>IF(AND(NOT(B387=""),NOT(LEFT(Personeelsinzet!C$16,10)="medewerker")),B$302,0)</f>
        <v>0</v>
      </c>
      <c r="E387">
        <f t="shared" si="5"/>
        <v>0</v>
      </c>
    </row>
    <row r="388" spans="1:5" x14ac:dyDescent="0.2">
      <c r="A388" t="str">
        <f>'Simulatie kostenplan'!$B$25</f>
        <v>Personeelskosten</v>
      </c>
      <c r="B388" s="120" t="str">
        <f>IF('Simulatie kostenplan'!$E$36='Simulatie kostenplan'!$F$22,"",IF(AND($B$300="JA",NOT(LEFT(Personeelsinzet!C$16,10)="medewerker"),LEFT(Personeelsinzet!$B28,1)="1"),CONCATENATE("WP- ",WB!$J$4),
IF(AND($B$300="JA",NOT(LEFT(Personeelsinzet!C$16,10)="medewerker"),LEFT(Personeelsinzet!$B28,1)="2"),CONCATENATE("WP- ",WB!$J$5),
IF(AND($B$300="JA",NOT(LEFT(Personeelsinzet!C$16,10)="medewerker"),LEFT(Personeelsinzet!$B28,1)="3"),CONCATENATE("WP- ",WB!$J$6),
IF(AND($B$300="JA",NOT(LEFT(Personeelsinzet!C$16,10)="medewerker"),LEFT(Personeelsinzet!$B28,1)="4"),CONCATENATE("WP- ",WB!$J$7),
IF(AND($B$300="JA",NOT(LEFT(Personeelsinzet!C$16,10)="medewerker"),LEFT(Personeelsinzet!$B28,1)="5"),CONCATENATE("WP- ",WB!$J$8),
IF(AND($B$300="JA",NOT(LEFT(Personeelsinzet!C$16,10)="medewerker"),LEFT(Personeelsinzet!$B28,1)="6"),CONCATENATE("WP- ",WB!$J$9),
IF(AND($B$300="JA",NOT(LEFT(Personeelsinzet!C$16,10)="medewerker"),LEFT(Personeelsinzet!$B28,1)="7"),CONCATENATE("WP- ",WB!$J$10),""))))))))</f>
        <v/>
      </c>
      <c r="C388" s="121">
        <f>IF(B388="",0,IF(Personeelsinzet!$D$93=$AP$5,Personeelsinzet!C28*B$303,
IF(AND(Personeelsinzet!$D$93=WB!$AP$6,Personeelskosten!$D$11=WB!$Q$5),Personeelsinzet!C28*WB!$R$12,
IF(AND(Personeelsinzet!$D$93=WB!$AP$6,Personeelskosten!$D$11=WB!$Q$6),Personeelsinzet!C28*WB!$R$13,""))))</f>
        <v>0</v>
      </c>
      <c r="D388" s="122">
        <f>IF(AND(NOT(B388=""),NOT(LEFT(Personeelsinzet!C$16,10)="medewerker")),B$302,0)</f>
        <v>0</v>
      </c>
      <c r="E388">
        <f t="shared" si="5"/>
        <v>0</v>
      </c>
    </row>
    <row r="389" spans="1:5" x14ac:dyDescent="0.2">
      <c r="A389" t="str">
        <f>'Simulatie kostenplan'!$B$25</f>
        <v>Personeelskosten</v>
      </c>
      <c r="B389" s="120" t="str">
        <f>IF('Simulatie kostenplan'!$E$36='Simulatie kostenplan'!$F$22,"",IF(AND($B$300="JA",NOT(LEFT(Personeelsinzet!C$16,10)="medewerker"),LEFT(Personeelsinzet!$B29,1)="1"),CONCATENATE("WP- ",WB!$J$4),
IF(AND($B$300="JA",NOT(LEFT(Personeelsinzet!C$16,10)="medewerker"),LEFT(Personeelsinzet!$B29,1)="2"),CONCATENATE("WP- ",WB!$J$5),
IF(AND($B$300="JA",NOT(LEFT(Personeelsinzet!C$16,10)="medewerker"),LEFT(Personeelsinzet!$B29,1)="3"),CONCATENATE("WP- ",WB!$J$6),
IF(AND($B$300="JA",NOT(LEFT(Personeelsinzet!C$16,10)="medewerker"),LEFT(Personeelsinzet!$B29,1)="4"),CONCATENATE("WP- ",WB!$J$7),
IF(AND($B$300="JA",NOT(LEFT(Personeelsinzet!C$16,10)="medewerker"),LEFT(Personeelsinzet!$B29,1)="5"),CONCATENATE("WP- ",WB!$J$8),
IF(AND($B$300="JA",NOT(LEFT(Personeelsinzet!C$16,10)="medewerker"),LEFT(Personeelsinzet!$B29,1)="6"),CONCATENATE("WP- ",WB!$J$9),
IF(AND($B$300="JA",NOT(LEFT(Personeelsinzet!C$16,10)="medewerker"),LEFT(Personeelsinzet!$B29,1)="7"),CONCATENATE("WP- ",WB!$J$10),""))))))))</f>
        <v/>
      </c>
      <c r="C389" s="121">
        <f>IF(B389="",0,IF(Personeelsinzet!$D$93=$AP$5,Personeelsinzet!C29*B$303,
IF(AND(Personeelsinzet!$D$93=WB!$AP$6,Personeelskosten!$D$11=WB!$Q$5),Personeelsinzet!C29*WB!$R$12,
IF(AND(Personeelsinzet!$D$93=WB!$AP$6,Personeelskosten!$D$11=WB!$Q$6),Personeelsinzet!C29*WB!$R$13,""))))</f>
        <v>0</v>
      </c>
      <c r="D389" s="122">
        <f>IF(AND(NOT(B389=""),NOT(LEFT(Personeelsinzet!C$16,10)="medewerker")),B$302,0)</f>
        <v>0</v>
      </c>
      <c r="E389">
        <f t="shared" si="5"/>
        <v>0</v>
      </c>
    </row>
    <row r="390" spans="1:5" x14ac:dyDescent="0.2">
      <c r="A390" t="str">
        <f>'Simulatie kostenplan'!$B$25</f>
        <v>Personeelskosten</v>
      </c>
      <c r="B390" s="120" t="str">
        <f>IF('Simulatie kostenplan'!$E$36='Simulatie kostenplan'!$F$22,"",IF(AND($B$300="JA",NOT(LEFT(Personeelsinzet!C$16,10)="medewerker"),LEFT(Personeelsinzet!$B30,1)="1"),CONCATENATE("WP- ",WB!$J$4),
IF(AND($B$300="JA",NOT(LEFT(Personeelsinzet!C$16,10)="medewerker"),LEFT(Personeelsinzet!$B30,1)="2"),CONCATENATE("WP- ",WB!$J$5),
IF(AND($B$300="JA",NOT(LEFT(Personeelsinzet!C$16,10)="medewerker"),LEFT(Personeelsinzet!$B30,1)="3"),CONCATENATE("WP- ",WB!$J$6),
IF(AND($B$300="JA",NOT(LEFT(Personeelsinzet!C$16,10)="medewerker"),LEFT(Personeelsinzet!$B30,1)="4"),CONCATENATE("WP- ",WB!$J$7),
IF(AND($B$300="JA",NOT(LEFT(Personeelsinzet!C$16,10)="medewerker"),LEFT(Personeelsinzet!$B30,1)="5"),CONCATENATE("WP- ",WB!$J$8),
IF(AND($B$300="JA",NOT(LEFT(Personeelsinzet!C$16,10)="medewerker"),LEFT(Personeelsinzet!$B30,1)="6"),CONCATENATE("WP- ",WB!$J$9),
IF(AND($B$300="JA",NOT(LEFT(Personeelsinzet!C$16,10)="medewerker"),LEFT(Personeelsinzet!$B30,1)="7"),CONCATENATE("WP- ",WB!$J$10),""))))))))</f>
        <v/>
      </c>
      <c r="C390" s="121">
        <f>IF(B390="",0,IF(Personeelsinzet!$D$93=$AP$5,Personeelsinzet!C30*B$303,
IF(AND(Personeelsinzet!$D$93=WB!$AP$6,Personeelskosten!$D$11=WB!$Q$5),Personeelsinzet!C30*WB!$R$12,
IF(AND(Personeelsinzet!$D$93=WB!$AP$6,Personeelskosten!$D$11=WB!$Q$6),Personeelsinzet!C30*WB!$R$13,""))))</f>
        <v>0</v>
      </c>
      <c r="D390" s="122">
        <f>IF(AND(NOT(B390=""),NOT(LEFT(Personeelsinzet!C$16,10)="medewerker")),B$302,0)</f>
        <v>0</v>
      </c>
      <c r="E390">
        <f t="shared" si="5"/>
        <v>0</v>
      </c>
    </row>
    <row r="391" spans="1:5" x14ac:dyDescent="0.2">
      <c r="A391" t="str">
        <f>'Simulatie kostenplan'!$B$25</f>
        <v>Personeelskosten</v>
      </c>
      <c r="B391" s="120" t="str">
        <f>IF('Simulatie kostenplan'!$E$36='Simulatie kostenplan'!$F$22,"",IF(AND($B$300="JA",NOT(LEFT(Personeelsinzet!C$16,10)="medewerker"),LEFT(Personeelsinzet!$B31,1)="1"),CONCATENATE("WP- ",WB!$J$4),
IF(AND($B$300="JA",NOT(LEFT(Personeelsinzet!C$16,10)="medewerker"),LEFT(Personeelsinzet!$B31,1)="2"),CONCATENATE("WP- ",WB!$J$5),
IF(AND($B$300="JA",NOT(LEFT(Personeelsinzet!C$16,10)="medewerker"),LEFT(Personeelsinzet!$B31,1)="3"),CONCATENATE("WP- ",WB!$J$6),
IF(AND($B$300="JA",NOT(LEFT(Personeelsinzet!C$16,10)="medewerker"),LEFT(Personeelsinzet!$B31,1)="4"),CONCATENATE("WP- ",WB!$J$7),
IF(AND($B$300="JA",NOT(LEFT(Personeelsinzet!C$16,10)="medewerker"),LEFT(Personeelsinzet!$B31,1)="5"),CONCATENATE("WP- ",WB!$J$8),
IF(AND($B$300="JA",NOT(LEFT(Personeelsinzet!C$16,10)="medewerker"),LEFT(Personeelsinzet!$B31,1)="6"),CONCATENATE("WP- ",WB!$J$9),
IF(AND($B$300="JA",NOT(LEFT(Personeelsinzet!C$16,10)="medewerker"),LEFT(Personeelsinzet!$B31,1)="7"),CONCATENATE("WP- ",WB!$J$10),""))))))))</f>
        <v/>
      </c>
      <c r="C391" s="121">
        <f>IF(B391="",0,IF(Personeelsinzet!$D$93=$AP$5,Personeelsinzet!C31*B$303,
IF(AND(Personeelsinzet!$D$93=WB!$AP$6,Personeelskosten!$D$11=WB!$Q$5),Personeelsinzet!C31*WB!$R$12,
IF(AND(Personeelsinzet!$D$93=WB!$AP$6,Personeelskosten!$D$11=WB!$Q$6),Personeelsinzet!C31*WB!$R$13,""))))</f>
        <v>0</v>
      </c>
      <c r="D391" s="122">
        <f>IF(AND(NOT(B391=""),NOT(LEFT(Personeelsinzet!C$16,10)="medewerker")),B$302,0)</f>
        <v>0</v>
      </c>
      <c r="E391">
        <f t="shared" si="5"/>
        <v>0</v>
      </c>
    </row>
    <row r="392" spans="1:5" x14ac:dyDescent="0.2">
      <c r="A392" t="str">
        <f>'Simulatie kostenplan'!$B$25</f>
        <v>Personeelskosten</v>
      </c>
      <c r="B392" s="120" t="str">
        <f>IF('Simulatie kostenplan'!$E$36='Simulatie kostenplan'!$F$22,"",IF(AND($B$300="JA",NOT(LEFT(Personeelsinzet!C$16,10)="medewerker"),LEFT(Personeelsinzet!$B32,1)="1"),CONCATENATE("WP- ",WB!$J$4),
IF(AND($B$300="JA",NOT(LEFT(Personeelsinzet!C$16,10)="medewerker"),LEFT(Personeelsinzet!$B32,1)="2"),CONCATENATE("WP- ",WB!$J$5),
IF(AND($B$300="JA",NOT(LEFT(Personeelsinzet!C$16,10)="medewerker"),LEFT(Personeelsinzet!$B32,1)="3"),CONCATENATE("WP- ",WB!$J$6),
IF(AND($B$300="JA",NOT(LEFT(Personeelsinzet!C$16,10)="medewerker"),LEFT(Personeelsinzet!$B32,1)="4"),CONCATENATE("WP- ",WB!$J$7),
IF(AND($B$300="JA",NOT(LEFT(Personeelsinzet!C$16,10)="medewerker"),LEFT(Personeelsinzet!$B32,1)="5"),CONCATENATE("WP- ",WB!$J$8),
IF(AND($B$300="JA",NOT(LEFT(Personeelsinzet!C$16,10)="medewerker"),LEFT(Personeelsinzet!$B32,1)="6"),CONCATENATE("WP- ",WB!$J$9),
IF(AND($B$300="JA",NOT(LEFT(Personeelsinzet!C$16,10)="medewerker"),LEFT(Personeelsinzet!$B32,1)="7"),CONCATENATE("WP- ",WB!$J$10),""))))))))</f>
        <v/>
      </c>
      <c r="C392" s="121">
        <f>IF(B392="",0,IF(Personeelsinzet!$D$93=$AP$5,Personeelsinzet!C32*B$303,
IF(AND(Personeelsinzet!$D$93=WB!$AP$6,Personeelskosten!$D$11=WB!$Q$5),Personeelsinzet!C32*WB!$R$12,
IF(AND(Personeelsinzet!$D$93=WB!$AP$6,Personeelskosten!$D$11=WB!$Q$6),Personeelsinzet!C32*WB!$R$13,""))))</f>
        <v>0</v>
      </c>
      <c r="D392" s="122">
        <f>IF(AND(NOT(B392=""),NOT(LEFT(Personeelsinzet!C$16,10)="medewerker")),B$302,0)</f>
        <v>0</v>
      </c>
      <c r="E392">
        <f t="shared" si="5"/>
        <v>0</v>
      </c>
    </row>
    <row r="393" spans="1:5" x14ac:dyDescent="0.2">
      <c r="A393" t="str">
        <f>'Simulatie kostenplan'!$B$25</f>
        <v>Personeelskosten</v>
      </c>
      <c r="B393" s="120" t="str">
        <f>IF('Simulatie kostenplan'!$E$36='Simulatie kostenplan'!$F$22,"",IF(AND($B$300="JA",NOT(LEFT(Personeelsinzet!C$16,10)="medewerker"),LEFT(Personeelsinzet!$B33,1)="1"),CONCATENATE("WP- ",WB!$J$4),
IF(AND($B$300="JA",NOT(LEFT(Personeelsinzet!C$16,10)="medewerker"),LEFT(Personeelsinzet!$B33,1)="2"),CONCATENATE("WP- ",WB!$J$5),
IF(AND($B$300="JA",NOT(LEFT(Personeelsinzet!C$16,10)="medewerker"),LEFT(Personeelsinzet!$B33,1)="3"),CONCATENATE("WP- ",WB!$J$6),
IF(AND($B$300="JA",NOT(LEFT(Personeelsinzet!C$16,10)="medewerker"),LEFT(Personeelsinzet!$B33,1)="4"),CONCATENATE("WP- ",WB!$J$7),
IF(AND($B$300="JA",NOT(LEFT(Personeelsinzet!C$16,10)="medewerker"),LEFT(Personeelsinzet!$B33,1)="5"),CONCATENATE("WP- ",WB!$J$8),
IF(AND($B$300="JA",NOT(LEFT(Personeelsinzet!C$16,10)="medewerker"),LEFT(Personeelsinzet!$B33,1)="6"),CONCATENATE("WP- ",WB!$J$9),
IF(AND($B$300="JA",NOT(LEFT(Personeelsinzet!C$16,10)="medewerker"),LEFT(Personeelsinzet!$B33,1)="7"),CONCATENATE("WP- ",WB!$J$10),""))))))))</f>
        <v/>
      </c>
      <c r="C393" s="121">
        <f>IF(B393="",0,IF(Personeelsinzet!$D$93=$AP$5,Personeelsinzet!C33*B$303,
IF(AND(Personeelsinzet!$D$93=WB!$AP$6,Personeelskosten!$D$11=WB!$Q$5),Personeelsinzet!C33*WB!$R$12,
IF(AND(Personeelsinzet!$D$93=WB!$AP$6,Personeelskosten!$D$11=WB!$Q$6),Personeelsinzet!C33*WB!$R$13,""))))</f>
        <v>0</v>
      </c>
      <c r="D393" s="122">
        <f>IF(AND(NOT(B393=""),NOT(LEFT(Personeelsinzet!C$16,10)="medewerker")),B$302,0)</f>
        <v>0</v>
      </c>
      <c r="E393">
        <f t="shared" si="5"/>
        <v>0</v>
      </c>
    </row>
    <row r="394" spans="1:5" x14ac:dyDescent="0.2">
      <c r="A394" t="str">
        <f>'Simulatie kostenplan'!$B$25</f>
        <v>Personeelskosten</v>
      </c>
      <c r="B394" s="120" t="str">
        <f>IF('Simulatie kostenplan'!$E$36='Simulatie kostenplan'!$F$22,"",IF(AND($B$300="JA",NOT(LEFT(Personeelsinzet!C$16,10)="medewerker"),LEFT(Personeelsinzet!$B34,1)="1"),CONCATENATE("WP- ",WB!$J$4),
IF(AND($B$300="JA",NOT(LEFT(Personeelsinzet!C$16,10)="medewerker"),LEFT(Personeelsinzet!$B34,1)="2"),CONCATENATE("WP- ",WB!$J$5),
IF(AND($B$300="JA",NOT(LEFT(Personeelsinzet!C$16,10)="medewerker"),LEFT(Personeelsinzet!$B34,1)="3"),CONCATENATE("WP- ",WB!$J$6),
IF(AND($B$300="JA",NOT(LEFT(Personeelsinzet!C$16,10)="medewerker"),LEFT(Personeelsinzet!$B34,1)="4"),CONCATENATE("WP- ",WB!$J$7),
IF(AND($B$300="JA",NOT(LEFT(Personeelsinzet!C$16,10)="medewerker"),LEFT(Personeelsinzet!$B34,1)="5"),CONCATENATE("WP- ",WB!$J$8),
IF(AND($B$300="JA",NOT(LEFT(Personeelsinzet!C$16,10)="medewerker"),LEFT(Personeelsinzet!$B34,1)="6"),CONCATENATE("WP- ",WB!$J$9),
IF(AND($B$300="JA",NOT(LEFT(Personeelsinzet!C$16,10)="medewerker"),LEFT(Personeelsinzet!$B34,1)="7"),CONCATENATE("WP- ",WB!$J$10),""))))))))</f>
        <v/>
      </c>
      <c r="C394" s="121">
        <f>IF(B394="",0,IF(Personeelsinzet!$D$93=$AP$5,Personeelsinzet!C34*B$303,
IF(AND(Personeelsinzet!$D$93=WB!$AP$6,Personeelskosten!$D$11=WB!$Q$5),Personeelsinzet!C34*WB!$R$12,
IF(AND(Personeelsinzet!$D$93=WB!$AP$6,Personeelskosten!$D$11=WB!$Q$6),Personeelsinzet!C34*WB!$R$13,""))))</f>
        <v>0</v>
      </c>
      <c r="D394" s="122">
        <f>IF(AND(NOT(B394=""),NOT(LEFT(Personeelsinzet!C$16,10)="medewerker")),B$302,0)</f>
        <v>0</v>
      </c>
      <c r="E394">
        <f t="shared" si="5"/>
        <v>0</v>
      </c>
    </row>
    <row r="395" spans="1:5" x14ac:dyDescent="0.2">
      <c r="A395" t="str">
        <f>'Simulatie kostenplan'!$B$25</f>
        <v>Personeelskosten</v>
      </c>
      <c r="B395" s="120" t="str">
        <f>IF('Simulatie kostenplan'!$E$36='Simulatie kostenplan'!$F$22,"",IF(AND($B$300="JA",NOT(LEFT(Personeelsinzet!C$16,10)="medewerker"),LEFT(Personeelsinzet!$B35,1)="1"),CONCATENATE("WP- ",WB!$J$4),
IF(AND($B$300="JA",NOT(LEFT(Personeelsinzet!C$16,10)="medewerker"),LEFT(Personeelsinzet!$B35,1)="2"),CONCATENATE("WP- ",WB!$J$5),
IF(AND($B$300="JA",NOT(LEFT(Personeelsinzet!C$16,10)="medewerker"),LEFT(Personeelsinzet!$B35,1)="3"),CONCATENATE("WP- ",WB!$J$6),
IF(AND($B$300="JA",NOT(LEFT(Personeelsinzet!C$16,10)="medewerker"),LEFT(Personeelsinzet!$B35,1)="4"),CONCATENATE("WP- ",WB!$J$7),
IF(AND($B$300="JA",NOT(LEFT(Personeelsinzet!C$16,10)="medewerker"),LEFT(Personeelsinzet!$B35,1)="5"),CONCATENATE("WP- ",WB!$J$8),
IF(AND($B$300="JA",NOT(LEFT(Personeelsinzet!C$16,10)="medewerker"),LEFT(Personeelsinzet!$B35,1)="6"),CONCATENATE("WP- ",WB!$J$9),
IF(AND($B$300="JA",NOT(LEFT(Personeelsinzet!C$16,10)="medewerker"),LEFT(Personeelsinzet!$B35,1)="7"),CONCATENATE("WP- ",WB!$J$10),""))))))))</f>
        <v/>
      </c>
      <c r="C395" s="121">
        <f>IF(B395="",0,IF(Personeelsinzet!$D$93=$AP$5,Personeelsinzet!C35*B$303,
IF(AND(Personeelsinzet!$D$93=WB!$AP$6,Personeelskosten!$D$11=WB!$Q$5),Personeelsinzet!C35*WB!$R$12,
IF(AND(Personeelsinzet!$D$93=WB!$AP$6,Personeelskosten!$D$11=WB!$Q$6),Personeelsinzet!C35*WB!$R$13,""))))</f>
        <v>0</v>
      </c>
      <c r="D395" s="122">
        <f>IF(AND(NOT(B395=""),NOT(LEFT(Personeelsinzet!C$16,10)="medewerker")),B$302,0)</f>
        <v>0</v>
      </c>
      <c r="E395">
        <f t="shared" si="5"/>
        <v>0</v>
      </c>
    </row>
    <row r="396" spans="1:5" x14ac:dyDescent="0.2">
      <c r="A396" t="str">
        <f>'Simulatie kostenplan'!$B$25</f>
        <v>Personeelskosten</v>
      </c>
      <c r="B396" s="120" t="str">
        <f>IF('Simulatie kostenplan'!$E$36='Simulatie kostenplan'!$F$22,"",IF(AND($B$300="JA",NOT(LEFT(Personeelsinzet!C$16,10)="medewerker"),LEFT(Personeelsinzet!$B36,1)="1"),CONCATENATE("WP- ",WB!$J$4),
IF(AND($B$300="JA",NOT(LEFT(Personeelsinzet!C$16,10)="medewerker"),LEFT(Personeelsinzet!$B36,1)="2"),CONCATENATE("WP- ",WB!$J$5),
IF(AND($B$300="JA",NOT(LEFT(Personeelsinzet!C$16,10)="medewerker"),LEFT(Personeelsinzet!$B36,1)="3"),CONCATENATE("WP- ",WB!$J$6),
IF(AND($B$300="JA",NOT(LEFT(Personeelsinzet!C$16,10)="medewerker"),LEFT(Personeelsinzet!$B36,1)="4"),CONCATENATE("WP- ",WB!$J$7),
IF(AND($B$300="JA",NOT(LEFT(Personeelsinzet!C$16,10)="medewerker"),LEFT(Personeelsinzet!$B36,1)="5"),CONCATENATE("WP- ",WB!$J$8),
IF(AND($B$300="JA",NOT(LEFT(Personeelsinzet!C$16,10)="medewerker"),LEFT(Personeelsinzet!$B36,1)="6"),CONCATENATE("WP- ",WB!$J$9),
IF(AND($B$300="JA",NOT(LEFT(Personeelsinzet!C$16,10)="medewerker"),LEFT(Personeelsinzet!$B36,1)="7"),CONCATENATE("WP- ",WB!$J$10),""))))))))</f>
        <v/>
      </c>
      <c r="C396" s="121">
        <f>IF(B396="",0,IF(Personeelsinzet!$D$93=$AP$5,Personeelsinzet!C36*B$303,
IF(AND(Personeelsinzet!$D$93=WB!$AP$6,Personeelskosten!$D$11=WB!$Q$5),Personeelsinzet!C36*WB!$R$12,
IF(AND(Personeelsinzet!$D$93=WB!$AP$6,Personeelskosten!$D$11=WB!$Q$6),Personeelsinzet!C36*WB!$R$13,""))))</f>
        <v>0</v>
      </c>
      <c r="D396" s="122">
        <f>IF(AND(NOT(B396=""),NOT(LEFT(Personeelsinzet!C$16,10)="medewerker")),B$302,0)</f>
        <v>0</v>
      </c>
      <c r="E396">
        <f t="shared" si="5"/>
        <v>0</v>
      </c>
    </row>
    <row r="397" spans="1:5" x14ac:dyDescent="0.2">
      <c r="A397" t="str">
        <f>'Simulatie kostenplan'!$B$25</f>
        <v>Personeelskosten</v>
      </c>
      <c r="B397" s="120" t="str">
        <f>IF('Simulatie kostenplan'!$E$36='Simulatie kostenplan'!$F$22,"",IF(AND($B$300="JA",NOT(LEFT(Personeelsinzet!C$16,10)="medewerker"),LEFT(Personeelsinzet!$B37,1)="1"),CONCATENATE("WP- ",WB!$J$4),
IF(AND($B$300="JA",NOT(LEFT(Personeelsinzet!C$16,10)="medewerker"),LEFT(Personeelsinzet!$B37,1)="2"),CONCATENATE("WP- ",WB!$J$5),
IF(AND($B$300="JA",NOT(LEFT(Personeelsinzet!C$16,10)="medewerker"),LEFT(Personeelsinzet!$B37,1)="3"),CONCATENATE("WP- ",WB!$J$6),
IF(AND($B$300="JA",NOT(LEFT(Personeelsinzet!C$16,10)="medewerker"),LEFT(Personeelsinzet!$B37,1)="4"),CONCATENATE("WP- ",WB!$J$7),
IF(AND($B$300="JA",NOT(LEFT(Personeelsinzet!C$16,10)="medewerker"),LEFT(Personeelsinzet!$B37,1)="5"),CONCATENATE("WP- ",WB!$J$8),
IF(AND($B$300="JA",NOT(LEFT(Personeelsinzet!C$16,10)="medewerker"),LEFT(Personeelsinzet!$B37,1)="6"),CONCATENATE("WP- ",WB!$J$9),
IF(AND($B$300="JA",NOT(LEFT(Personeelsinzet!C$16,10)="medewerker"),LEFT(Personeelsinzet!$B37,1)="7"),CONCATENATE("WP- ",WB!$J$10),""))))))))</f>
        <v/>
      </c>
      <c r="C397" s="121">
        <f>IF(B397="",0,IF(Personeelsinzet!$D$93=$AP$5,Personeelsinzet!C37*B$303,
IF(AND(Personeelsinzet!$D$93=WB!$AP$6,Personeelskosten!$D$11=WB!$Q$5),Personeelsinzet!C37*WB!$R$12,
IF(AND(Personeelsinzet!$D$93=WB!$AP$6,Personeelskosten!$D$11=WB!$Q$6),Personeelsinzet!C37*WB!$R$13,""))))</f>
        <v>0</v>
      </c>
      <c r="D397" s="122">
        <f>IF(AND(NOT(B397=""),NOT(LEFT(Personeelsinzet!C$16,10)="medewerker")),B$302,0)</f>
        <v>0</v>
      </c>
      <c r="E397">
        <f t="shared" si="5"/>
        <v>0</v>
      </c>
    </row>
    <row r="398" spans="1:5" x14ac:dyDescent="0.2">
      <c r="A398" t="str">
        <f>'Simulatie kostenplan'!$B$25</f>
        <v>Personeelskosten</v>
      </c>
      <c r="B398" s="120" t="str">
        <f>IF('Simulatie kostenplan'!$E$36='Simulatie kostenplan'!$F$22,"",IF(AND($B$300="JA",NOT(LEFT(Personeelsinzet!C$16,10)="medewerker"),LEFT(Personeelsinzet!$B38,1)="1"),CONCATENATE("WP- ",WB!$J$4),
IF(AND($B$300="JA",NOT(LEFT(Personeelsinzet!C$16,10)="medewerker"),LEFT(Personeelsinzet!$B38,1)="2"),CONCATENATE("WP- ",WB!$J$5),
IF(AND($B$300="JA",NOT(LEFT(Personeelsinzet!C$16,10)="medewerker"),LEFT(Personeelsinzet!$B38,1)="3"),CONCATENATE("WP- ",WB!$J$6),
IF(AND($B$300="JA",NOT(LEFT(Personeelsinzet!C$16,10)="medewerker"),LEFT(Personeelsinzet!$B38,1)="4"),CONCATENATE("WP- ",WB!$J$7),
IF(AND($B$300="JA",NOT(LEFT(Personeelsinzet!C$16,10)="medewerker"),LEFT(Personeelsinzet!$B38,1)="5"),CONCATENATE("WP- ",WB!$J$8),
IF(AND($B$300="JA",NOT(LEFT(Personeelsinzet!C$16,10)="medewerker"),LEFT(Personeelsinzet!$B38,1)="6"),CONCATENATE("WP- ",WB!$J$9),
IF(AND($B$300="JA",NOT(LEFT(Personeelsinzet!C$16,10)="medewerker"),LEFT(Personeelsinzet!$B38,1)="7"),CONCATENATE("WP- ",WB!$J$10),""))))))))</f>
        <v/>
      </c>
      <c r="C398" s="121">
        <f>IF(B398="",0,IF(Personeelsinzet!$D$93=$AP$5,Personeelsinzet!C38*B$303,
IF(AND(Personeelsinzet!$D$93=WB!$AP$6,Personeelskosten!$D$11=WB!$Q$5),Personeelsinzet!C38*WB!$R$12,
IF(AND(Personeelsinzet!$D$93=WB!$AP$6,Personeelskosten!$D$11=WB!$Q$6),Personeelsinzet!C38*WB!$R$13,""))))</f>
        <v>0</v>
      </c>
      <c r="D398" s="122">
        <f>IF(AND(NOT(B398=""),NOT(LEFT(Personeelsinzet!C$16,10)="medewerker")),B$302,0)</f>
        <v>0</v>
      </c>
      <c r="E398">
        <f t="shared" si="5"/>
        <v>0</v>
      </c>
    </row>
    <row r="399" spans="1:5" x14ac:dyDescent="0.2">
      <c r="A399" t="str">
        <f>'Simulatie kostenplan'!$B$25</f>
        <v>Personeelskosten</v>
      </c>
      <c r="B399" s="120" t="str">
        <f>IF('Simulatie kostenplan'!$E$36='Simulatie kostenplan'!$F$22,"",IF(AND($B$300="JA",NOT(LEFT(Personeelsinzet!C$16,10)="medewerker"),LEFT(Personeelsinzet!$B39,1)="1"),CONCATENATE("WP- ",WB!$J$4),
IF(AND($B$300="JA",NOT(LEFT(Personeelsinzet!C$16,10)="medewerker"),LEFT(Personeelsinzet!$B39,1)="2"),CONCATENATE("WP- ",WB!$J$5),
IF(AND($B$300="JA",NOT(LEFT(Personeelsinzet!C$16,10)="medewerker"),LEFT(Personeelsinzet!$B39,1)="3"),CONCATENATE("WP- ",WB!$J$6),
IF(AND($B$300="JA",NOT(LEFT(Personeelsinzet!C$16,10)="medewerker"),LEFT(Personeelsinzet!$B39,1)="4"),CONCATENATE("WP- ",WB!$J$7),
IF(AND($B$300="JA",NOT(LEFT(Personeelsinzet!C$16,10)="medewerker"),LEFT(Personeelsinzet!$B39,1)="5"),CONCATENATE("WP- ",WB!$J$8),
IF(AND($B$300="JA",NOT(LEFT(Personeelsinzet!C$16,10)="medewerker"),LEFT(Personeelsinzet!$B39,1)="6"),CONCATENATE("WP- ",WB!$J$9),
IF(AND($B$300="JA",NOT(LEFT(Personeelsinzet!C$16,10)="medewerker"),LEFT(Personeelsinzet!$B39,1)="7"),CONCATENATE("WP- ",WB!$J$10),""))))))))</f>
        <v/>
      </c>
      <c r="C399" s="121">
        <f>IF(B399="",0,IF(Personeelsinzet!$D$93=$AP$5,Personeelsinzet!C39*B$303,
IF(AND(Personeelsinzet!$D$93=WB!$AP$6,Personeelskosten!$D$11=WB!$Q$5),Personeelsinzet!C39*WB!$R$12,
IF(AND(Personeelsinzet!$D$93=WB!$AP$6,Personeelskosten!$D$11=WB!$Q$6),Personeelsinzet!C39*WB!$R$13,""))))</f>
        <v>0</v>
      </c>
      <c r="D399" s="122">
        <f>IF(AND(NOT(B399=""),NOT(LEFT(Personeelsinzet!C$16,10)="medewerker")),B$302,0)</f>
        <v>0</v>
      </c>
      <c r="E399">
        <f t="shared" si="5"/>
        <v>0</v>
      </c>
    </row>
    <row r="400" spans="1:5" x14ac:dyDescent="0.2">
      <c r="A400" t="str">
        <f>'Simulatie kostenplan'!$B$25</f>
        <v>Personeelskosten</v>
      </c>
      <c r="B400" s="120" t="str">
        <f>IF('Simulatie kostenplan'!$E$36='Simulatie kostenplan'!$F$22,"",IF(AND($B$300="JA",NOT(LEFT(Personeelsinzet!C$16,10)="medewerker"),LEFT(Personeelsinzet!$B40,1)="1"),CONCATENATE("WP- ",WB!$J$4),
IF(AND($B$300="JA",NOT(LEFT(Personeelsinzet!C$16,10)="medewerker"),LEFT(Personeelsinzet!$B40,1)="2"),CONCATENATE("WP- ",WB!$J$5),
IF(AND($B$300="JA",NOT(LEFT(Personeelsinzet!C$16,10)="medewerker"),LEFT(Personeelsinzet!$B40,1)="3"),CONCATENATE("WP- ",WB!$J$6),
IF(AND($B$300="JA",NOT(LEFT(Personeelsinzet!C$16,10)="medewerker"),LEFT(Personeelsinzet!$B40,1)="4"),CONCATENATE("WP- ",WB!$J$7),
IF(AND($B$300="JA",NOT(LEFT(Personeelsinzet!C$16,10)="medewerker"),LEFT(Personeelsinzet!$B40,1)="5"),CONCATENATE("WP- ",WB!$J$8),
IF(AND($B$300="JA",NOT(LEFT(Personeelsinzet!C$16,10)="medewerker"),LEFT(Personeelsinzet!$B40,1)="6"),CONCATENATE("WP- ",WB!$J$9),
IF(AND($B$300="JA",NOT(LEFT(Personeelsinzet!C$16,10)="medewerker"),LEFT(Personeelsinzet!$B40,1)="7"),CONCATENATE("WP- ",WB!$J$10),""))))))))</f>
        <v/>
      </c>
      <c r="C400" s="121">
        <f>IF(B400="",0,IF(Personeelsinzet!$D$93=$AP$5,Personeelsinzet!C40*B$303,
IF(AND(Personeelsinzet!$D$93=WB!$AP$6,Personeelskosten!$D$11=WB!$Q$5),Personeelsinzet!C40*WB!$R$12,
IF(AND(Personeelsinzet!$D$93=WB!$AP$6,Personeelskosten!$D$11=WB!$Q$6),Personeelsinzet!C40*WB!$R$13,""))))</f>
        <v>0</v>
      </c>
      <c r="D400" s="122">
        <f>IF(AND(NOT(B400=""),NOT(LEFT(Personeelsinzet!C$16,10)="medewerker")),B$302,0)</f>
        <v>0</v>
      </c>
      <c r="E400">
        <f t="shared" si="5"/>
        <v>0</v>
      </c>
    </row>
    <row r="401" spans="1:6" x14ac:dyDescent="0.2">
      <c r="A401" t="str">
        <f>'Simulatie kostenplan'!$B$25</f>
        <v>Personeelskosten</v>
      </c>
      <c r="B401" s="120" t="str">
        <f>IF('Simulatie kostenplan'!$E$36='Simulatie kostenplan'!$F$22,"",IF(AND($B$300="JA",NOT(LEFT(Personeelsinzet!C$16,10)="medewerker"),LEFT(Personeelsinzet!$B41,1)="1"),CONCATENATE("WP- ",WB!$J$4),
IF(AND($B$300="JA",NOT(LEFT(Personeelsinzet!C$16,10)="medewerker"),LEFT(Personeelsinzet!$B41,1)="2"),CONCATENATE("WP- ",WB!$J$5),
IF(AND($B$300="JA",NOT(LEFT(Personeelsinzet!C$16,10)="medewerker"),LEFT(Personeelsinzet!$B41,1)="3"),CONCATENATE("WP- ",WB!$J$6),
IF(AND($B$300="JA",NOT(LEFT(Personeelsinzet!C$16,10)="medewerker"),LEFT(Personeelsinzet!$B41,1)="4"),CONCATENATE("WP- ",WB!$J$7),
IF(AND($B$300="JA",NOT(LEFT(Personeelsinzet!C$16,10)="medewerker"),LEFT(Personeelsinzet!$B41,1)="5"),CONCATENATE("WP- ",WB!$J$8),
IF(AND($B$300="JA",NOT(LEFT(Personeelsinzet!C$16,10)="medewerker"),LEFT(Personeelsinzet!$B41,1)="6"),CONCATENATE("WP- ",WB!$J$9),
IF(AND($B$300="JA",NOT(LEFT(Personeelsinzet!C$16,10)="medewerker"),LEFT(Personeelsinzet!$B41,1)="7"),CONCATENATE("WP- ",WB!$J$10),""))))))))</f>
        <v/>
      </c>
      <c r="C401" s="121">
        <f>IF(B401="",0,IF(Personeelsinzet!$D$93=$AP$5,Personeelsinzet!C41*B$303,
IF(AND(Personeelsinzet!$D$93=WB!$AP$6,Personeelskosten!$D$11=WB!$Q$5),Personeelsinzet!C41*WB!$R$12,
IF(AND(Personeelsinzet!$D$93=WB!$AP$6,Personeelskosten!$D$11=WB!$Q$6),Personeelsinzet!C41*WB!$R$13,""))))</f>
        <v>0</v>
      </c>
      <c r="D401" s="122">
        <f>IF(AND(NOT(B401=""),NOT(LEFT(Personeelsinzet!C$16,10)="medewerker")),B$302,0)</f>
        <v>0</v>
      </c>
      <c r="E401">
        <f t="shared" si="5"/>
        <v>0</v>
      </c>
    </row>
    <row r="402" spans="1:6" x14ac:dyDescent="0.2">
      <c r="A402" t="str">
        <f>'Simulatie kostenplan'!$B$25</f>
        <v>Personeelskosten</v>
      </c>
      <c r="B402" s="120" t="str">
        <f>IF('Simulatie kostenplan'!$E$36='Simulatie kostenplan'!$F$22,"",IF(AND($B$300="JA",NOT(LEFT(Personeelsinzet!C$16,10)="medewerker"),LEFT(Personeelsinzet!$B42,1)="1"),CONCATENATE("WP- ",WB!$J$4),
IF(AND($B$300="JA",NOT(LEFT(Personeelsinzet!C$16,10)="medewerker"),LEFT(Personeelsinzet!$B42,1)="2"),CONCATENATE("WP- ",WB!$J$5),
IF(AND($B$300="JA",NOT(LEFT(Personeelsinzet!C$16,10)="medewerker"),LEFT(Personeelsinzet!$B42,1)="3"),CONCATENATE("WP- ",WB!$J$6),
IF(AND($B$300="JA",NOT(LEFT(Personeelsinzet!C$16,10)="medewerker"),LEFT(Personeelsinzet!$B42,1)="4"),CONCATENATE("WP- ",WB!$J$7),
IF(AND($B$300="JA",NOT(LEFT(Personeelsinzet!C$16,10)="medewerker"),LEFT(Personeelsinzet!$B42,1)="5"),CONCATENATE("WP- ",WB!$J$8),
IF(AND($B$300="JA",NOT(LEFT(Personeelsinzet!C$16,10)="medewerker"),LEFT(Personeelsinzet!$B42,1)="6"),CONCATENATE("WP- ",WB!$J$9),
IF(AND($B$300="JA",NOT(LEFT(Personeelsinzet!C$16,10)="medewerker"),LEFT(Personeelsinzet!$B42,1)="7"),CONCATENATE("WP- ",WB!$J$10),""))))))))</f>
        <v/>
      </c>
      <c r="C402" s="121">
        <f>IF(B402="",0,IF(Personeelsinzet!$D$93=$AP$5,Personeelsinzet!C42*B$303,
IF(AND(Personeelsinzet!$D$93=WB!$AP$6,Personeelskosten!$D$11=WB!$Q$5),Personeelsinzet!C42*WB!$R$12,
IF(AND(Personeelsinzet!$D$93=WB!$AP$6,Personeelskosten!$D$11=WB!$Q$6),Personeelsinzet!C42*WB!$R$13,""))))</f>
        <v>0</v>
      </c>
      <c r="D402" s="122">
        <f>IF(AND(NOT(B402=""),NOT(LEFT(Personeelsinzet!C$16,10)="medewerker")),B$302,0)</f>
        <v>0</v>
      </c>
      <c r="E402">
        <f t="shared" si="5"/>
        <v>0</v>
      </c>
    </row>
    <row r="403" spans="1:6" x14ac:dyDescent="0.2">
      <c r="A403" t="str">
        <f>'Simulatie kostenplan'!$B$25</f>
        <v>Personeelskosten</v>
      </c>
      <c r="B403" s="120" t="str">
        <f>IF('Simulatie kostenplan'!$E$36='Simulatie kostenplan'!$F$22,"",IF(AND($B$300="JA",NOT(LEFT(Personeelsinzet!C$16,10)="medewerker"),LEFT(Personeelsinzet!$B43,1)="1"),CONCATENATE("WP- ",WB!$J$4),
IF(AND($B$300="JA",NOT(LEFT(Personeelsinzet!C$16,10)="medewerker"),LEFT(Personeelsinzet!$B43,1)="2"),CONCATENATE("WP- ",WB!$J$5),
IF(AND($B$300="JA",NOT(LEFT(Personeelsinzet!C$16,10)="medewerker"),LEFT(Personeelsinzet!$B43,1)="3"),CONCATENATE("WP- ",WB!$J$6),
IF(AND($B$300="JA",NOT(LEFT(Personeelsinzet!C$16,10)="medewerker"),LEFT(Personeelsinzet!$B43,1)="4"),CONCATENATE("WP- ",WB!$J$7),
IF(AND($B$300="JA",NOT(LEFT(Personeelsinzet!C$16,10)="medewerker"),LEFT(Personeelsinzet!$B43,1)="5"),CONCATENATE("WP- ",WB!$J$8),
IF(AND($B$300="JA",NOT(LEFT(Personeelsinzet!C$16,10)="medewerker"),LEFT(Personeelsinzet!$B43,1)="6"),CONCATENATE("WP- ",WB!$J$9),
IF(AND($B$300="JA",NOT(LEFT(Personeelsinzet!C$16,10)="medewerker"),LEFT(Personeelsinzet!$B43,1)="7"),CONCATENATE("WP- ",WB!$J$10),""))))))))</f>
        <v/>
      </c>
      <c r="C403" s="121">
        <f>IF(B403="",0,IF(Personeelsinzet!$D$93=$AP$5,Personeelsinzet!C43*B$303,
IF(AND(Personeelsinzet!$D$93=WB!$AP$6,Personeelskosten!$D$11=WB!$Q$5),Personeelsinzet!C43*WB!$R$12,
IF(AND(Personeelsinzet!$D$93=WB!$AP$6,Personeelskosten!$D$11=WB!$Q$6),Personeelsinzet!C43*WB!$R$13,""))))</f>
        <v>0</v>
      </c>
      <c r="D403" s="122">
        <f>IF(AND(NOT(B403=""),NOT(LEFT(Personeelsinzet!C$16,10)="medewerker")),B$302,0)</f>
        <v>0</v>
      </c>
      <c r="E403">
        <f t="shared" si="5"/>
        <v>0</v>
      </c>
    </row>
    <row r="404" spans="1:6" x14ac:dyDescent="0.2">
      <c r="A404" t="str">
        <f>'Simulatie kostenplan'!$B$25</f>
        <v>Personeelskosten</v>
      </c>
      <c r="B404" s="120" t="str">
        <f>IF('Simulatie kostenplan'!$E$36='Simulatie kostenplan'!$F$22,"",IF(AND($B$300="JA",NOT(LEFT(Personeelsinzet!C$16,10)="medewerker"),LEFT(Personeelsinzet!$B44,1)="1"),CONCATENATE("WP- ",WB!$J$4),
IF(AND($B$300="JA",NOT(LEFT(Personeelsinzet!C$16,10)="medewerker"),LEFT(Personeelsinzet!$B44,1)="2"),CONCATENATE("WP- ",WB!$J$5),
IF(AND($B$300="JA",NOT(LEFT(Personeelsinzet!C$16,10)="medewerker"),LEFT(Personeelsinzet!$B44,1)="3"),CONCATENATE("WP- ",WB!$J$6),
IF(AND($B$300="JA",NOT(LEFT(Personeelsinzet!C$16,10)="medewerker"),LEFT(Personeelsinzet!$B44,1)="4"),CONCATENATE("WP- ",WB!$J$7),
IF(AND($B$300="JA",NOT(LEFT(Personeelsinzet!C$16,10)="medewerker"),LEFT(Personeelsinzet!$B44,1)="5"),CONCATENATE("WP- ",WB!$J$8),
IF(AND($B$300="JA",NOT(LEFT(Personeelsinzet!C$16,10)="medewerker"),LEFT(Personeelsinzet!$B44,1)="6"),CONCATENATE("WP- ",WB!$J$9),
IF(AND($B$300="JA",NOT(LEFT(Personeelsinzet!C$16,10)="medewerker"),LEFT(Personeelsinzet!$B44,1)="7"),CONCATENATE("WP- ",WB!$J$10),""))))))))</f>
        <v/>
      </c>
      <c r="C404" s="121">
        <f>IF(B404="",0,IF(Personeelsinzet!$D$93=$AP$5,Personeelsinzet!C44*B$303,
IF(AND(Personeelsinzet!$D$93=WB!$AP$6,Personeelskosten!$D$11=WB!$Q$5),Personeelsinzet!C44*WB!$R$12,
IF(AND(Personeelsinzet!$D$93=WB!$AP$6,Personeelskosten!$D$11=WB!$Q$6),Personeelsinzet!C44*WB!$R$13,""))))</f>
        <v>0</v>
      </c>
      <c r="D404" s="122">
        <f>IF(AND(NOT(B404=""),NOT(LEFT(Personeelsinzet!C$16,10)="medewerker")),B$302,0)</f>
        <v>0</v>
      </c>
      <c r="E404">
        <f t="shared" si="5"/>
        <v>0</v>
      </c>
    </row>
    <row r="405" spans="1:6" x14ac:dyDescent="0.2">
      <c r="A405" t="str">
        <f>'Simulatie kostenplan'!$B$25</f>
        <v>Personeelskosten</v>
      </c>
      <c r="B405" s="120" t="str">
        <f>IF('Simulatie kostenplan'!$E$36='Simulatie kostenplan'!$F$22,"",IF(AND($B$300="JA",NOT(LEFT(Personeelsinzet!C$16,10)="medewerker"),LEFT(Personeelsinzet!$B45,1)="1"),CONCATENATE("WP- ",WB!$J$4),
IF(AND($B$300="JA",NOT(LEFT(Personeelsinzet!C$16,10)="medewerker"),LEFT(Personeelsinzet!$B45,1)="2"),CONCATENATE("WP- ",WB!$J$5),
IF(AND($B$300="JA",NOT(LEFT(Personeelsinzet!C$16,10)="medewerker"),LEFT(Personeelsinzet!$B45,1)="3"),CONCATENATE("WP- ",WB!$J$6),
IF(AND($B$300="JA",NOT(LEFT(Personeelsinzet!C$16,10)="medewerker"),LEFT(Personeelsinzet!$B45,1)="4"),CONCATENATE("WP- ",WB!$J$7),
IF(AND($B$300="JA",NOT(LEFT(Personeelsinzet!C$16,10)="medewerker"),LEFT(Personeelsinzet!$B45,1)="5"),CONCATENATE("WP- ",WB!$J$8),
IF(AND($B$300="JA",NOT(LEFT(Personeelsinzet!C$16,10)="medewerker"),LEFT(Personeelsinzet!$B45,1)="6"),CONCATENATE("WP- ",WB!$J$9),
IF(AND($B$300="JA",NOT(LEFT(Personeelsinzet!C$16,10)="medewerker"),LEFT(Personeelsinzet!$B45,1)="7"),CONCATENATE("WP- ",WB!$J$10),""))))))))</f>
        <v/>
      </c>
      <c r="C405" s="121">
        <f>IF(B405="",0,IF(Personeelsinzet!$D$93=$AP$5,Personeelsinzet!C45*B$303,
IF(AND(Personeelsinzet!$D$93=WB!$AP$6,Personeelskosten!$D$11=WB!$Q$5),Personeelsinzet!C45*WB!$R$12,
IF(AND(Personeelsinzet!$D$93=WB!$AP$6,Personeelskosten!$D$11=WB!$Q$6),Personeelsinzet!C45*WB!$R$13,""))))</f>
        <v>0</v>
      </c>
      <c r="D405" s="122">
        <f>IF(AND(NOT(B405=""),NOT(LEFT(Personeelsinzet!C$16,10)="medewerker")),B$302,0)</f>
        <v>0</v>
      </c>
      <c r="E405">
        <f t="shared" si="5"/>
        <v>0</v>
      </c>
    </row>
    <row r="406" spans="1:6" x14ac:dyDescent="0.2">
      <c r="A406" t="str">
        <f>'Simulatie kostenplan'!$B$25</f>
        <v>Personeelskosten</v>
      </c>
      <c r="B406" s="120" t="str">
        <f>IF('Simulatie kostenplan'!$E$36='Simulatie kostenplan'!$F$22,"",IF(AND($B$300="JA",NOT(LEFT(Personeelsinzet!C$16,10)="medewerker"),LEFT(Personeelsinzet!$B46,1)="1"),CONCATENATE("WP- ",WB!$J$4),
IF(AND($B$300="JA",NOT(LEFT(Personeelsinzet!C$16,10)="medewerker"),LEFT(Personeelsinzet!$B46,1)="2"),CONCATENATE("WP- ",WB!$J$5),
IF(AND($B$300="JA",NOT(LEFT(Personeelsinzet!C$16,10)="medewerker"),LEFT(Personeelsinzet!$B46,1)="3"),CONCATENATE("WP- ",WB!$J$6),
IF(AND($B$300="JA",NOT(LEFT(Personeelsinzet!C$16,10)="medewerker"),LEFT(Personeelsinzet!$B46,1)="4"),CONCATENATE("WP- ",WB!$J$7),
IF(AND($B$300="JA",NOT(LEFT(Personeelsinzet!C$16,10)="medewerker"),LEFT(Personeelsinzet!$B46,1)="5"),CONCATENATE("WP- ",WB!$J$8),
IF(AND($B$300="JA",NOT(LEFT(Personeelsinzet!C$16,10)="medewerker"),LEFT(Personeelsinzet!$B46,1)="6"),CONCATENATE("WP- ",WB!$J$9),
IF(AND($B$300="JA",NOT(LEFT(Personeelsinzet!C$16,10)="medewerker"),LEFT(Personeelsinzet!$B46,1)="7"),CONCATENATE("WP- ",WB!$J$10),""))))))))</f>
        <v/>
      </c>
      <c r="C406" s="121">
        <f>IF(B406="",0,IF(Personeelsinzet!$D$93=$AP$5,Personeelsinzet!C46*B$303,
IF(AND(Personeelsinzet!$D$93=WB!$AP$6,Personeelskosten!$D$11=WB!$Q$5),Personeelsinzet!C46*WB!$R$12,
IF(AND(Personeelsinzet!$D$93=WB!$AP$6,Personeelskosten!$D$11=WB!$Q$6),Personeelsinzet!C46*WB!$R$13,""))))</f>
        <v>0</v>
      </c>
      <c r="D406" s="122">
        <f>IF(AND(NOT(B406=""),NOT(LEFT(Personeelsinzet!C$16,10)="medewerker")),B$302,0)</f>
        <v>0</v>
      </c>
      <c r="E406">
        <f t="shared" si="5"/>
        <v>0</v>
      </c>
    </row>
    <row r="407" spans="1:6" x14ac:dyDescent="0.2">
      <c r="A407" t="str">
        <f>'Simulatie kostenplan'!$B$25</f>
        <v>Personeelskosten</v>
      </c>
      <c r="B407" s="120" t="str">
        <f>IF('Simulatie kostenplan'!$E$36='Simulatie kostenplan'!$F$22,"",IF(AND($B$300="JA",NOT(LEFT(Personeelsinzet!C$16,10)="medewerker"),LEFT(Personeelsinzet!$B47,1)="1"),CONCATENATE("WP- ",WB!$J$4),
IF(AND($B$300="JA",NOT(LEFT(Personeelsinzet!C$16,10)="medewerker"),LEFT(Personeelsinzet!$B47,1)="2"),CONCATENATE("WP- ",WB!$J$5),
IF(AND($B$300="JA",NOT(LEFT(Personeelsinzet!C$16,10)="medewerker"),LEFT(Personeelsinzet!$B47,1)="3"),CONCATENATE("WP- ",WB!$J$6),
IF(AND($B$300="JA",NOT(LEFT(Personeelsinzet!C$16,10)="medewerker"),LEFT(Personeelsinzet!$B47,1)="4"),CONCATENATE("WP- ",WB!$J$7),
IF(AND($B$300="JA",NOT(LEFT(Personeelsinzet!C$16,10)="medewerker"),LEFT(Personeelsinzet!$B47,1)="5"),CONCATENATE("WP- ",WB!$J$8),
IF(AND($B$300="JA",NOT(LEFT(Personeelsinzet!C$16,10)="medewerker"),LEFT(Personeelsinzet!$B47,1)="6"),CONCATENATE("WP- ",WB!$J$9),
IF(AND($B$300="JA",NOT(LEFT(Personeelsinzet!C$16,10)="medewerker"),LEFT(Personeelsinzet!$B47,1)="7"),CONCATENATE("WP- ",WB!$J$10),""))))))))</f>
        <v/>
      </c>
      <c r="C407" s="121">
        <f>IF(B407="",0,IF(Personeelsinzet!$D$93=$AP$5,Personeelsinzet!C47*B$303,
IF(AND(Personeelsinzet!$D$93=WB!$AP$6,Personeelskosten!$D$11=WB!$Q$5),Personeelsinzet!C47*WB!$R$12,
IF(AND(Personeelsinzet!$D$93=WB!$AP$6,Personeelskosten!$D$11=WB!$Q$6),Personeelsinzet!C47*WB!$R$13,""))))</f>
        <v>0</v>
      </c>
      <c r="D407" s="122">
        <f>IF(AND(NOT(B407=""),NOT(LEFT(Personeelsinzet!C$16,10)="medewerker")),B$302,0)</f>
        <v>0</v>
      </c>
      <c r="E407">
        <f t="shared" si="5"/>
        <v>0</v>
      </c>
    </row>
    <row r="408" spans="1:6" x14ac:dyDescent="0.2">
      <c r="A408" t="str">
        <f>'Simulatie kostenplan'!$B$25</f>
        <v>Personeelskosten</v>
      </c>
      <c r="B408" s="120" t="str">
        <f>IF('Simulatie kostenplan'!$E$36='Simulatie kostenplan'!$F$22,"",IF(AND($B$300="JA",NOT(LEFT(Personeelsinzet!C$16,10)="medewerker"),LEFT(Personeelsinzet!$B48,1)="1"),CONCATENATE("WP- ",WB!$J$4),
IF(AND($B$300="JA",NOT(LEFT(Personeelsinzet!C$16,10)="medewerker"),LEFT(Personeelsinzet!$B48,1)="2"),CONCATENATE("WP- ",WB!$J$5),
IF(AND($B$300="JA",NOT(LEFT(Personeelsinzet!C$16,10)="medewerker"),LEFT(Personeelsinzet!$B48,1)="3"),CONCATENATE("WP- ",WB!$J$6),
IF(AND($B$300="JA",NOT(LEFT(Personeelsinzet!C$16,10)="medewerker"),LEFT(Personeelsinzet!$B48,1)="4"),CONCATENATE("WP- ",WB!$J$7),
IF(AND($B$300="JA",NOT(LEFT(Personeelsinzet!C$16,10)="medewerker"),LEFT(Personeelsinzet!$B48,1)="5"),CONCATENATE("WP- ",WB!$J$8),
IF(AND($B$300="JA",NOT(LEFT(Personeelsinzet!C$16,10)="medewerker"),LEFT(Personeelsinzet!$B48,1)="6"),CONCATENATE("WP- ",WB!$J$9),
IF(AND($B$300="JA",NOT(LEFT(Personeelsinzet!C$16,10)="medewerker"),LEFT(Personeelsinzet!$B48,1)="7"),CONCATENATE("WP- ",WB!$J$10),""))))))))</f>
        <v/>
      </c>
      <c r="C408" s="121">
        <f>IF(B408="",0,IF(Personeelsinzet!$D$93=$AP$5,Personeelsinzet!C48*B$303,
IF(AND(Personeelsinzet!$D$93=WB!$AP$6,Personeelskosten!$D$11=WB!$Q$5),Personeelsinzet!C48*WB!$R$12,
IF(AND(Personeelsinzet!$D$93=WB!$AP$6,Personeelskosten!$D$11=WB!$Q$6),Personeelsinzet!C48*WB!$R$13,""))))</f>
        <v>0</v>
      </c>
      <c r="D408" s="122">
        <f>IF(AND(NOT(B408=""),NOT(LEFT(Personeelsinzet!C$16,10)="medewerker")),B$302,0)</f>
        <v>0</v>
      </c>
      <c r="E408">
        <f t="shared" si="5"/>
        <v>0</v>
      </c>
    </row>
    <row r="409" spans="1:6" x14ac:dyDescent="0.2">
      <c r="A409" t="str">
        <f>'Simulatie kostenplan'!$B$25</f>
        <v>Personeelskosten</v>
      </c>
      <c r="B409" s="120" t="str">
        <f>IF('Simulatie kostenplan'!$E$36='Simulatie kostenplan'!$F$22,"",IF(AND($B$300="JA",NOT(LEFT(Personeelsinzet!C$16,10)="medewerker"),LEFT(Personeelsinzet!$B49,1)="1"),CONCATENATE("WP- ",WB!$J$4),
IF(AND($B$300="JA",NOT(LEFT(Personeelsinzet!C$16,10)="medewerker"),LEFT(Personeelsinzet!$B49,1)="2"),CONCATENATE("WP- ",WB!$J$5),
IF(AND($B$300="JA",NOT(LEFT(Personeelsinzet!C$16,10)="medewerker"),LEFT(Personeelsinzet!$B49,1)="3"),CONCATENATE("WP- ",WB!$J$6),
IF(AND($B$300="JA",NOT(LEFT(Personeelsinzet!C$16,10)="medewerker"),LEFT(Personeelsinzet!$B49,1)="4"),CONCATENATE("WP- ",WB!$J$7),
IF(AND($B$300="JA",NOT(LEFT(Personeelsinzet!C$16,10)="medewerker"),LEFT(Personeelsinzet!$B49,1)="5"),CONCATENATE("WP- ",WB!$J$8),
IF(AND($B$300="JA",NOT(LEFT(Personeelsinzet!C$16,10)="medewerker"),LEFT(Personeelsinzet!$B49,1)="6"),CONCATENATE("WP- ",WB!$J$9),
IF(AND($B$300="JA",NOT(LEFT(Personeelsinzet!C$16,10)="medewerker"),LEFT(Personeelsinzet!$B49,1)="7"),CONCATENATE("WP- ",WB!$J$10),""))))))))</f>
        <v/>
      </c>
      <c r="C409" s="121">
        <f>IF(B409="",0,IF(Personeelsinzet!$D$93=$AP$5,Personeelsinzet!C49*B$303,
IF(AND(Personeelsinzet!$D$93=WB!$AP$6,Personeelskosten!$D$11=WB!$Q$5),Personeelsinzet!C49*WB!$R$12,
IF(AND(Personeelsinzet!$D$93=WB!$AP$6,Personeelskosten!$D$11=WB!$Q$6),Personeelsinzet!C49*WB!$R$13,""))))</f>
        <v>0</v>
      </c>
      <c r="D409" s="122">
        <f>IF(AND(NOT(B409=""),NOT(LEFT(Personeelsinzet!C$16,10)="medewerker")),B$302,0)</f>
        <v>0</v>
      </c>
      <c r="E409">
        <f t="shared" si="5"/>
        <v>0</v>
      </c>
    </row>
    <row r="410" spans="1:6" x14ac:dyDescent="0.2">
      <c r="A410" t="str">
        <f>'Simulatie kostenplan'!$B$25</f>
        <v>Personeelskosten</v>
      </c>
      <c r="B410" s="120" t="str">
        <f>IF('Simulatie kostenplan'!$E$36='Simulatie kostenplan'!$F$22,"",IF(AND($B$300="JA",NOT(LEFT(Personeelsinzet!C$16,10)="medewerker"),LEFT(Personeelsinzet!$B50,1)="1"),CONCATENATE("WP- ",WB!$J$4),
IF(AND($B$300="JA",NOT(LEFT(Personeelsinzet!C$16,10)="medewerker"),LEFT(Personeelsinzet!$B50,1)="2"),CONCATENATE("WP- ",WB!$J$5),
IF(AND($B$300="JA",NOT(LEFT(Personeelsinzet!C$16,10)="medewerker"),LEFT(Personeelsinzet!$B50,1)="3"),CONCATENATE("WP- ",WB!$J$6),
IF(AND($B$300="JA",NOT(LEFT(Personeelsinzet!C$16,10)="medewerker"),LEFT(Personeelsinzet!$B50,1)="4"),CONCATENATE("WP- ",WB!$J$7),
IF(AND($B$300="JA",NOT(LEFT(Personeelsinzet!C$16,10)="medewerker"),LEFT(Personeelsinzet!$B50,1)="5"),CONCATENATE("WP- ",WB!$J$8),
IF(AND($B$300="JA",NOT(LEFT(Personeelsinzet!C$16,10)="medewerker"),LEFT(Personeelsinzet!$B50,1)="6"),CONCATENATE("WP- ",WB!$J$9),
IF(AND($B$300="JA",NOT(LEFT(Personeelsinzet!C$16,10)="medewerker"),LEFT(Personeelsinzet!$B50,1)="7"),CONCATENATE("WP- ",WB!$J$10),""))))))))</f>
        <v/>
      </c>
      <c r="C410" s="121">
        <f>IF(B410="",0,IF(Personeelsinzet!$D$93=$AP$5,Personeelsinzet!C50*B$303,
IF(AND(Personeelsinzet!$D$93=WB!$AP$6,Personeelskosten!$D$11=WB!$Q$5),Personeelsinzet!C50*WB!$R$12,
IF(AND(Personeelsinzet!$D$93=WB!$AP$6,Personeelskosten!$D$11=WB!$Q$6),Personeelsinzet!C50*WB!$R$13,""))))</f>
        <v>0</v>
      </c>
      <c r="D410" s="122">
        <f>IF(AND(NOT(B410=""),NOT(LEFT(Personeelsinzet!C$16,10)="medewerker")),B$302,0)</f>
        <v>0</v>
      </c>
      <c r="E410">
        <f t="shared" si="5"/>
        <v>0</v>
      </c>
    </row>
    <row r="411" spans="1:6" x14ac:dyDescent="0.2">
      <c r="A411" t="str">
        <f>'Simulatie kostenplan'!$B$25</f>
        <v>Personeelskosten</v>
      </c>
      <c r="B411" s="120" t="str">
        <f>IF('Simulatie kostenplan'!$E$36='Simulatie kostenplan'!$F$22,"",IF(AND($B$300="JA",NOT(LEFT(Personeelsinzet!C$16,10)="medewerker"),LEFT(Personeelsinzet!$B51,1)="1"),CONCATENATE("WP- ",WB!$J$4),
IF(AND($B$300="JA",NOT(LEFT(Personeelsinzet!C$16,10)="medewerker"),LEFT(Personeelsinzet!$B51,1)="2"),CONCATENATE("WP- ",WB!$J$5),
IF(AND($B$300="JA",NOT(LEFT(Personeelsinzet!C$16,10)="medewerker"),LEFT(Personeelsinzet!$B51,1)="3"),CONCATENATE("WP- ",WB!$J$6),
IF(AND($B$300="JA",NOT(LEFT(Personeelsinzet!C$16,10)="medewerker"),LEFT(Personeelsinzet!$B51,1)="4"),CONCATENATE("WP- ",WB!$J$7),
IF(AND($B$300="JA",NOT(LEFT(Personeelsinzet!C$16,10)="medewerker"),LEFT(Personeelsinzet!$B51,1)="5"),CONCATENATE("WP- ",WB!$J$8),
IF(AND($B$300="JA",NOT(LEFT(Personeelsinzet!C$16,10)="medewerker"),LEFT(Personeelsinzet!$B51,1)="6"),CONCATENATE("WP- ",WB!$J$9),
IF(AND($B$300="JA",NOT(LEFT(Personeelsinzet!C$16,10)="medewerker"),LEFT(Personeelsinzet!$B51,1)="7"),CONCATENATE("WP- ",WB!$J$10),""))))))))</f>
        <v/>
      </c>
      <c r="C411" s="121">
        <f>IF(B411="",0,IF(Personeelsinzet!$D$93=$AP$5,Personeelsinzet!C51*B$303,
IF(AND(Personeelsinzet!$D$93=WB!$AP$6,Personeelskosten!$D$11=WB!$Q$5),Personeelsinzet!C51*WB!$R$12,
IF(AND(Personeelsinzet!$D$93=WB!$AP$6,Personeelskosten!$D$11=WB!$Q$6),Personeelsinzet!C51*WB!$R$13,""))))</f>
        <v>0</v>
      </c>
      <c r="D411" s="122">
        <f>IF(AND(NOT(B411=""),NOT(LEFT(Personeelsinzet!C$16,10)="medewerker")),B$302,0)</f>
        <v>0</v>
      </c>
      <c r="E411">
        <f t="shared" si="5"/>
        <v>0</v>
      </c>
    </row>
    <row r="412" spans="1:6" x14ac:dyDescent="0.2">
      <c r="A412" t="str">
        <f>'Simulatie kostenplan'!$B$25</f>
        <v>Personeelskosten</v>
      </c>
      <c r="B412" s="120" t="str">
        <f>IF('Simulatie kostenplan'!$E$36='Simulatie kostenplan'!$F$22,"",IF(AND($B$300="JA",NOT(LEFT(Personeelsinzet!C$16,10)="medewerker"),LEFT(Personeelsinzet!$B52,1)="1"),CONCATENATE("WP- ",WB!$J$4),
IF(AND($B$300="JA",NOT(LEFT(Personeelsinzet!C$16,10)="medewerker"),LEFT(Personeelsinzet!$B52,1)="2"),CONCATENATE("WP- ",WB!$J$5),
IF(AND($B$300="JA",NOT(LEFT(Personeelsinzet!C$16,10)="medewerker"),LEFT(Personeelsinzet!$B52,1)="3"),CONCATENATE("WP- ",WB!$J$6),
IF(AND($B$300="JA",NOT(LEFT(Personeelsinzet!C$16,10)="medewerker"),LEFT(Personeelsinzet!$B52,1)="4"),CONCATENATE("WP- ",WB!$J$7),
IF(AND($B$300="JA",NOT(LEFT(Personeelsinzet!C$16,10)="medewerker"),LEFT(Personeelsinzet!$B52,1)="5"),CONCATENATE("WP- ",WB!$J$8),
IF(AND($B$300="JA",NOT(LEFT(Personeelsinzet!C$16,10)="medewerker"),LEFT(Personeelsinzet!$B52,1)="6"),CONCATENATE("WP- ",WB!$J$9),
IF(AND($B$300="JA",NOT(LEFT(Personeelsinzet!C$16,10)="medewerker"),LEFT(Personeelsinzet!$B52,1)="7"),CONCATENATE("WP- ",WB!$J$10),""))))))))</f>
        <v/>
      </c>
      <c r="C412" s="121">
        <f>IF(B412="",0,IF(Personeelsinzet!$D$93=$AP$5,Personeelsinzet!C52*B$303,
IF(AND(Personeelsinzet!$D$93=WB!$AP$6,Personeelskosten!$D$11=WB!$Q$5),Personeelsinzet!C52*WB!$R$12,
IF(AND(Personeelsinzet!$D$93=WB!$AP$6,Personeelskosten!$D$11=WB!$Q$6),Personeelsinzet!C52*WB!$R$13,""))))</f>
        <v>0</v>
      </c>
      <c r="D412" s="122">
        <f>IF(AND(NOT(B412=""),NOT(LEFT(Personeelsinzet!C$16,10)="medewerker")),B$302,0)</f>
        <v>0</v>
      </c>
      <c r="E412">
        <f t="shared" si="5"/>
        <v>0</v>
      </c>
    </row>
    <row r="413" spans="1:6" x14ac:dyDescent="0.2">
      <c r="A413" t="str">
        <f>'Simulatie kostenplan'!$B$25</f>
        <v>Personeelskosten</v>
      </c>
      <c r="B413" s="120" t="str">
        <f>IF('Simulatie kostenplan'!$E$36='Simulatie kostenplan'!$F$22,"",IF(AND($B$300="JA",NOT(LEFT(Personeelsinzet!C$16,10)="medewerker"),LEFT(Personeelsinzet!$B53,1)="1"),CONCATENATE("WP- ",WB!$J$4),
IF(AND($B$300="JA",NOT(LEFT(Personeelsinzet!C$16,10)="medewerker"),LEFT(Personeelsinzet!$B53,1)="2"),CONCATENATE("WP- ",WB!$J$5),
IF(AND($B$300="JA",NOT(LEFT(Personeelsinzet!C$16,10)="medewerker"),LEFT(Personeelsinzet!$B53,1)="3"),CONCATENATE("WP- ",WB!$J$6),
IF(AND($B$300="JA",NOT(LEFT(Personeelsinzet!C$16,10)="medewerker"),LEFT(Personeelsinzet!$B53,1)="4"),CONCATENATE("WP- ",WB!$J$7),
IF(AND($B$300="JA",NOT(LEFT(Personeelsinzet!C$16,10)="medewerker"),LEFT(Personeelsinzet!$B53,1)="5"),CONCATENATE("WP- ",WB!$J$8),
IF(AND($B$300="JA",NOT(LEFT(Personeelsinzet!C$16,10)="medewerker"),LEFT(Personeelsinzet!$B53,1)="6"),CONCATENATE("WP- ",WB!$J$9),
IF(AND($B$300="JA",NOT(LEFT(Personeelsinzet!C$16,10)="medewerker"),LEFT(Personeelsinzet!$B53,1)="7"),CONCATENATE("WP- ",WB!$J$10),""))))))))</f>
        <v/>
      </c>
      <c r="C413" s="121">
        <f>IF(B413="",0,IF(Personeelsinzet!$D$93=$AP$5,Personeelsinzet!C53*B$303,
IF(AND(Personeelsinzet!$D$93=WB!$AP$6,Personeelskosten!$D$11=WB!$Q$5),Personeelsinzet!C53*WB!$R$12,
IF(AND(Personeelsinzet!$D$93=WB!$AP$6,Personeelskosten!$D$11=WB!$Q$6),Personeelsinzet!C53*WB!$R$13,""))))</f>
        <v>0</v>
      </c>
      <c r="D413" s="122">
        <f>IF(AND(NOT(B413=""),NOT(LEFT(Personeelsinzet!C$16,10)="medewerker")),B$302,0)</f>
        <v>0</v>
      </c>
      <c r="E413">
        <f t="shared" si="5"/>
        <v>0</v>
      </c>
    </row>
    <row r="414" spans="1:6" x14ac:dyDescent="0.2">
      <c r="A414" t="str">
        <f>'Simulatie kostenplan'!$B$25</f>
        <v>Personeelskosten</v>
      </c>
      <c r="B414" s="120" t="str">
        <f>IF('Simulatie kostenplan'!$E$36='Simulatie kostenplan'!$F$22,"",IF(AND($B$300="JA",NOT(LEFT(Personeelsinzet!C$16,10)="medewerker"),LEFT(Personeelsinzet!$B54,1)="1"),CONCATENATE("WP- ",WB!$J$4),
IF(AND($B$300="JA",NOT(LEFT(Personeelsinzet!C$16,10)="medewerker"),LEFT(Personeelsinzet!$B54,1)="2"),CONCATENATE("WP- ",WB!$J$5),
IF(AND($B$300="JA",NOT(LEFT(Personeelsinzet!C$16,10)="medewerker"),LEFT(Personeelsinzet!$B54,1)="3"),CONCATENATE("WP- ",WB!$J$6),
IF(AND($B$300="JA",NOT(LEFT(Personeelsinzet!C$16,10)="medewerker"),LEFT(Personeelsinzet!$B54,1)="4"),CONCATENATE("WP- ",WB!$J$7),
IF(AND($B$300="JA",NOT(LEFT(Personeelsinzet!C$16,10)="medewerker"),LEFT(Personeelsinzet!$B54,1)="5"),CONCATENATE("WP- ",WB!$J$8),
IF(AND($B$300="JA",NOT(LEFT(Personeelsinzet!C$16,10)="medewerker"),LEFT(Personeelsinzet!$B54,1)="6"),CONCATENATE("WP- ",WB!$J$9),
IF(AND($B$300="JA",NOT(LEFT(Personeelsinzet!C$16,10)="medewerker"),LEFT(Personeelsinzet!$B54,1)="7"),CONCATENATE("WP- ",WB!$J$10),""))))))))</f>
        <v/>
      </c>
      <c r="C414" s="121">
        <f>IF(B414="",0,IF(Personeelsinzet!$D$93=$AP$5,Personeelsinzet!C54*B$303,
IF(AND(Personeelsinzet!$D$93=WB!$AP$6,Personeelskosten!$D$11=WB!$Q$5),Personeelsinzet!C54*WB!$R$12,
IF(AND(Personeelsinzet!$D$93=WB!$AP$6,Personeelskosten!$D$11=WB!$Q$6),Personeelsinzet!C54*WB!$R$13,""))))</f>
        <v>0</v>
      </c>
      <c r="D414" s="122">
        <f>IF(AND(NOT(B414=""),NOT(LEFT(Personeelsinzet!C$16,10)="medewerker")),B$302,0)</f>
        <v>0</v>
      </c>
      <c r="E414">
        <f t="shared" si="5"/>
        <v>0</v>
      </c>
    </row>
    <row r="415" spans="1:6" x14ac:dyDescent="0.2">
      <c r="A415" t="str">
        <f>'Simulatie kostenplan'!$B$25</f>
        <v>Personeelskosten</v>
      </c>
      <c r="B415" s="120" t="str">
        <f>IF('Simulatie kostenplan'!$E$36='Simulatie kostenplan'!$F$22,"",IF(AND($B$300="JA",NOT(LEFT(Personeelsinzet!C$16,10)="medewerker"),LEFT(Personeelsinzet!$B55,1)="1"),CONCATENATE("WP- ",WB!$J$4),
IF(AND($B$300="JA",NOT(LEFT(Personeelsinzet!C$16,10)="medewerker"),LEFT(Personeelsinzet!$B55,1)="2"),CONCATENATE("WP- ",WB!$J$5),
IF(AND($B$300="JA",NOT(LEFT(Personeelsinzet!C$16,10)="medewerker"),LEFT(Personeelsinzet!$B55,1)="3"),CONCATENATE("WP- ",WB!$J$6),
IF(AND($B$300="JA",NOT(LEFT(Personeelsinzet!C$16,10)="medewerker"),LEFT(Personeelsinzet!$B55,1)="4"),CONCATENATE("WP- ",WB!$J$7),
IF(AND($B$300="JA",NOT(LEFT(Personeelsinzet!C$16,10)="medewerker"),LEFT(Personeelsinzet!$B55,1)="5"),CONCATENATE("WP- ",WB!$J$8),
IF(AND($B$300="JA",NOT(LEFT(Personeelsinzet!C$16,10)="medewerker"),LEFT(Personeelsinzet!$B55,1)="6"),CONCATENATE("WP- ",WB!$J$9),
IF(AND($B$300="JA",NOT(LEFT(Personeelsinzet!C$16,10)="medewerker"),LEFT(Personeelsinzet!$B55,1)="7"),CONCATENATE("WP- ",WB!$J$10),""))))))))</f>
        <v/>
      </c>
      <c r="C415" s="121">
        <f>IF(B415="",0,IF(Personeelsinzet!$D$93=$AP$5,Personeelsinzet!C55*B$303,
IF(AND(Personeelsinzet!$D$93=WB!$AP$6,Personeelskosten!$D$11=WB!$Q$5),Personeelsinzet!C55*WB!$R$12,
IF(AND(Personeelsinzet!$D$93=WB!$AP$6,Personeelskosten!$D$11=WB!$Q$6),Personeelsinzet!C55*WB!$R$13,""))))</f>
        <v>0</v>
      </c>
      <c r="D415" s="122">
        <f>IF(AND(NOT(B415=""),NOT(LEFT(Personeelsinzet!C$16,10)="medewerker")),B$302,0)</f>
        <v>0</v>
      </c>
      <c r="E415">
        <f t="shared" si="5"/>
        <v>0</v>
      </c>
    </row>
    <row r="416" spans="1:6" x14ac:dyDescent="0.2">
      <c r="A416" t="str">
        <f>'Simulatie kostenplan'!$B$25</f>
        <v>Personeelskosten</v>
      </c>
      <c r="B416" s="120" t="str">
        <f>IF('Simulatie kostenplan'!$E$36='Simulatie kostenplan'!$F$22,"",IF(AND($B$300="JA",NOT(LEFT(Personeelsinzet!D$16,10)="medewerker"),LEFT(Personeelsinzet!$B21,1)="1"),CONCATENATE("WP- ",WB!$J$4),
IF(AND($B$300="JA",NOT(LEFT(Personeelsinzet!D$16,10)="medewerker"),LEFT(Personeelsinzet!$B21,1)="2"),CONCATENATE("WP- ",WB!$J$5),
IF(AND($B$300="JA",NOT(LEFT(Personeelsinzet!D$16,10)="medewerker"),LEFT(Personeelsinzet!$B21,1)="3"),CONCATENATE("WP- ",WB!$J$6),
IF(AND($B$300="JA",NOT(LEFT(Personeelsinzet!D$16,10)="medewerker"),LEFT(Personeelsinzet!$B21,1)="4"),CONCATENATE("WP- ",WB!$J$7),
IF(AND($B$300="JA",NOT(LEFT(Personeelsinzet!D$16,10)="medewerker"),LEFT(Personeelsinzet!$B21,1)="5"),CONCATENATE("WP- ",WB!$J$8),
IF(AND($B$300="JA",NOT(LEFT(Personeelsinzet!D$16,10)="medewerker"),LEFT(Personeelsinzet!$B21,1)="6"),CONCATENATE("WP- ",WB!$J$9),
IF(AND($B$300="JA",NOT(LEFT(Personeelsinzet!D$16,10)="medewerker"),LEFT(Personeelsinzet!$B21,1)="7"),CONCATENATE("WP- ",WB!$J$10),""))))))))</f>
        <v/>
      </c>
      <c r="C416" s="121">
        <f>IF(B416="",0,IF(Personeelsinzet!$D$93=$AP$5,Personeelsinzet!D21*C$303,
IF(AND(Personeelsinzet!$D$93=WB!$AP$6,Personeelskosten!$D$11=WB!$Q$5),Personeelsinzet!D21*WB!$R$12,
IF(AND(Personeelsinzet!$D$93=WB!$AP$6,Personeelskosten!$D$11=WB!$Q$6),Personeelsinzet!D21*WB!$R$13,""))))</f>
        <v>0</v>
      </c>
      <c r="D416" s="122">
        <f>IF(AND(NOT(B416=""),NOT(LEFT(Personeelsinzet!D$16,10)="medewerker")),C$302,0)</f>
        <v>0</v>
      </c>
      <c r="E416">
        <f t="shared" si="5"/>
        <v>0</v>
      </c>
      <c r="F416" s="120"/>
    </row>
    <row r="417" spans="1:5" x14ac:dyDescent="0.2">
      <c r="A417" t="str">
        <f>'Simulatie kostenplan'!$B$25</f>
        <v>Personeelskosten</v>
      </c>
      <c r="B417" s="120" t="str">
        <f>IF('Simulatie kostenplan'!$E$36='Simulatie kostenplan'!$F$22,"",IF(AND($B$300="JA",NOT(LEFT(Personeelsinzet!D$16,10)="medewerker"),LEFT(Personeelsinzet!$B22,1)="1"),CONCATENATE("WP- ",WB!$J$4),
IF(AND($B$300="JA",NOT(LEFT(Personeelsinzet!D$16,10)="medewerker"),LEFT(Personeelsinzet!$B22,1)="2"),CONCATENATE("WP- ",WB!$J$5),
IF(AND($B$300="JA",NOT(LEFT(Personeelsinzet!D$16,10)="medewerker"),LEFT(Personeelsinzet!$B22,1)="3"),CONCATENATE("WP- ",WB!$J$6),
IF(AND($B$300="JA",NOT(LEFT(Personeelsinzet!D$16,10)="medewerker"),LEFT(Personeelsinzet!$B22,1)="4"),CONCATENATE("WP- ",WB!$J$7),
IF(AND($B$300="JA",NOT(LEFT(Personeelsinzet!D$16,10)="medewerker"),LEFT(Personeelsinzet!$B22,1)="5"),CONCATENATE("WP- ",WB!$J$8),
IF(AND($B$300="JA",NOT(LEFT(Personeelsinzet!D$16,10)="medewerker"),LEFT(Personeelsinzet!$B22,1)="6"),CONCATENATE("WP- ",WB!$J$9),
IF(AND($B$300="JA",NOT(LEFT(Personeelsinzet!D$16,10)="medewerker"),LEFT(Personeelsinzet!$B22,1)="7"),CONCATENATE("WP- ",WB!$J$10),""))))))))</f>
        <v/>
      </c>
      <c r="C417" s="121">
        <f>IF(B417="",0,IF(Personeelsinzet!$D$93=$AP$5,Personeelsinzet!D22*C$303,
IF(AND(Personeelsinzet!$D$93=WB!$AP$6,Personeelskosten!$D$11=WB!$Q$5),Personeelsinzet!D22*WB!$R$12,
IF(AND(Personeelsinzet!$D$93=WB!$AP$6,Personeelskosten!$D$11=WB!$Q$6),Personeelsinzet!D22*WB!$R$13,""))))</f>
        <v>0</v>
      </c>
      <c r="D417" s="122">
        <f>IF(AND(NOT(B417=""),NOT(LEFT(Personeelsinzet!D$16,10)="medewerker")),C$302,0)</f>
        <v>0</v>
      </c>
      <c r="E417">
        <f t="shared" si="5"/>
        <v>0</v>
      </c>
    </row>
    <row r="418" spans="1:5" x14ac:dyDescent="0.2">
      <c r="A418" t="str">
        <f>'Simulatie kostenplan'!$B$25</f>
        <v>Personeelskosten</v>
      </c>
      <c r="B418" s="120" t="str">
        <f>IF('Simulatie kostenplan'!$E$36='Simulatie kostenplan'!$F$22,"",IF(AND($B$300="JA",NOT(LEFT(Personeelsinzet!D$16,10)="medewerker"),LEFT(Personeelsinzet!$B23,1)="1"),CONCATENATE("WP- ",WB!$J$4),
IF(AND($B$300="JA",NOT(LEFT(Personeelsinzet!D$16,10)="medewerker"),LEFT(Personeelsinzet!$B23,1)="2"),CONCATENATE("WP- ",WB!$J$5),
IF(AND($B$300="JA",NOT(LEFT(Personeelsinzet!D$16,10)="medewerker"),LEFT(Personeelsinzet!$B23,1)="3"),CONCATENATE("WP- ",WB!$J$6),
IF(AND($B$300="JA",NOT(LEFT(Personeelsinzet!D$16,10)="medewerker"),LEFT(Personeelsinzet!$B23,1)="4"),CONCATENATE("WP- ",WB!$J$7),
IF(AND($B$300="JA",NOT(LEFT(Personeelsinzet!D$16,10)="medewerker"),LEFT(Personeelsinzet!$B23,1)="5"),CONCATENATE("WP- ",WB!$J$8),
IF(AND($B$300="JA",NOT(LEFT(Personeelsinzet!D$16,10)="medewerker"),LEFT(Personeelsinzet!$B23,1)="6"),CONCATENATE("WP- ",WB!$J$9),
IF(AND($B$300="JA",NOT(LEFT(Personeelsinzet!D$16,10)="medewerker"),LEFT(Personeelsinzet!$B23,1)="7"),CONCATENATE("WP- ",WB!$J$10),""))))))))</f>
        <v/>
      </c>
      <c r="C418" s="121">
        <f>IF(B418="",0,IF(Personeelsinzet!$D$93=$AP$5,Personeelsinzet!D23*C$303,
IF(AND(Personeelsinzet!$D$93=WB!$AP$6,Personeelskosten!$D$11=WB!$Q$5),Personeelsinzet!D23*WB!$R$12,
IF(AND(Personeelsinzet!$D$93=WB!$AP$6,Personeelskosten!$D$11=WB!$Q$6),Personeelsinzet!D23*WB!$R$13,""))))</f>
        <v>0</v>
      </c>
      <c r="D418" s="122">
        <f>IF(AND(NOT(B418=""),NOT(LEFT(Personeelsinzet!D$16,10)="medewerker")),C$302,0)</f>
        <v>0</v>
      </c>
      <c r="E418">
        <f t="shared" si="5"/>
        <v>0</v>
      </c>
    </row>
    <row r="419" spans="1:5" x14ac:dyDescent="0.2">
      <c r="A419" t="str">
        <f>'Simulatie kostenplan'!$B$25</f>
        <v>Personeelskosten</v>
      </c>
      <c r="B419" s="120" t="str">
        <f>IF('Simulatie kostenplan'!$E$36='Simulatie kostenplan'!$F$22,"",IF(AND($B$300="JA",NOT(LEFT(Personeelsinzet!D$16,10)="medewerker"),LEFT(Personeelsinzet!$B24,1)="1"),CONCATENATE("WP- ",WB!$J$4),
IF(AND($B$300="JA",NOT(LEFT(Personeelsinzet!D$16,10)="medewerker"),LEFT(Personeelsinzet!$B24,1)="2"),CONCATENATE("WP- ",WB!$J$5),
IF(AND($B$300="JA",NOT(LEFT(Personeelsinzet!D$16,10)="medewerker"),LEFT(Personeelsinzet!$B24,1)="3"),CONCATENATE("WP- ",WB!$J$6),
IF(AND($B$300="JA",NOT(LEFT(Personeelsinzet!D$16,10)="medewerker"),LEFT(Personeelsinzet!$B24,1)="4"),CONCATENATE("WP- ",WB!$J$7),
IF(AND($B$300="JA",NOT(LEFT(Personeelsinzet!D$16,10)="medewerker"),LEFT(Personeelsinzet!$B24,1)="5"),CONCATENATE("WP- ",WB!$J$8),
IF(AND($B$300="JA",NOT(LEFT(Personeelsinzet!D$16,10)="medewerker"),LEFT(Personeelsinzet!$B24,1)="6"),CONCATENATE("WP- ",WB!$J$9),
IF(AND($B$300="JA",NOT(LEFT(Personeelsinzet!D$16,10)="medewerker"),LEFT(Personeelsinzet!$B24,1)="7"),CONCATENATE("WP- ",WB!$J$10),""))))))))</f>
        <v/>
      </c>
      <c r="C419" s="121">
        <f>IF(B419="",0,IF(Personeelsinzet!$D$93=$AP$5,Personeelsinzet!D24*C$303,
IF(AND(Personeelsinzet!$D$93=WB!$AP$6,Personeelskosten!$D$11=WB!$Q$5),Personeelsinzet!D24*WB!$R$12,
IF(AND(Personeelsinzet!$D$93=WB!$AP$6,Personeelskosten!$D$11=WB!$Q$6),Personeelsinzet!D24*WB!$R$13,""))))</f>
        <v>0</v>
      </c>
      <c r="D419" s="122">
        <f>IF(AND(NOT(B419=""),NOT(LEFT(Personeelsinzet!D$16,10)="medewerker")),C$302,0)</f>
        <v>0</v>
      </c>
      <c r="E419">
        <f t="shared" si="5"/>
        <v>0</v>
      </c>
    </row>
    <row r="420" spans="1:5" x14ac:dyDescent="0.2">
      <c r="A420" t="str">
        <f>'Simulatie kostenplan'!$B$25</f>
        <v>Personeelskosten</v>
      </c>
      <c r="B420" s="120" t="str">
        <f>IF('Simulatie kostenplan'!$E$36='Simulatie kostenplan'!$F$22,"",IF(AND($B$300="JA",NOT(LEFT(Personeelsinzet!D$16,10)="medewerker"),LEFT(Personeelsinzet!$B25,1)="1"),CONCATENATE("WP- ",WB!$J$4),
IF(AND($B$300="JA",NOT(LEFT(Personeelsinzet!D$16,10)="medewerker"),LEFT(Personeelsinzet!$B25,1)="2"),CONCATENATE("WP- ",WB!$J$5),
IF(AND($B$300="JA",NOT(LEFT(Personeelsinzet!D$16,10)="medewerker"),LEFT(Personeelsinzet!$B25,1)="3"),CONCATENATE("WP- ",WB!$J$6),
IF(AND($B$300="JA",NOT(LEFT(Personeelsinzet!D$16,10)="medewerker"),LEFT(Personeelsinzet!$B25,1)="4"),CONCATENATE("WP- ",WB!$J$7),
IF(AND($B$300="JA",NOT(LEFT(Personeelsinzet!D$16,10)="medewerker"),LEFT(Personeelsinzet!$B25,1)="5"),CONCATENATE("WP- ",WB!$J$8),
IF(AND($B$300="JA",NOT(LEFT(Personeelsinzet!D$16,10)="medewerker"),LEFT(Personeelsinzet!$B25,1)="6"),CONCATENATE("WP- ",WB!$J$9),
IF(AND($B$300="JA",NOT(LEFT(Personeelsinzet!D$16,10)="medewerker"),LEFT(Personeelsinzet!$B25,1)="7"),CONCATENATE("WP- ",WB!$J$10),""))))))))</f>
        <v/>
      </c>
      <c r="C420" s="121">
        <f>IF(B420="",0,IF(Personeelsinzet!$D$93=$AP$5,Personeelsinzet!D25*C$303,
IF(AND(Personeelsinzet!$D$93=WB!$AP$6,Personeelskosten!$D$11=WB!$Q$5),Personeelsinzet!D25*WB!$R$12,
IF(AND(Personeelsinzet!$D$93=WB!$AP$6,Personeelskosten!$D$11=WB!$Q$6),Personeelsinzet!D25*WB!$R$13,""))))</f>
        <v>0</v>
      </c>
      <c r="D420" s="122">
        <f>IF(AND(NOT(B420=""),NOT(LEFT(Personeelsinzet!D$16,10)="medewerker")),C$302,0)</f>
        <v>0</v>
      </c>
      <c r="E420">
        <f t="shared" si="5"/>
        <v>0</v>
      </c>
    </row>
    <row r="421" spans="1:5" x14ac:dyDescent="0.2">
      <c r="A421" t="str">
        <f>'Simulatie kostenplan'!$B$25</f>
        <v>Personeelskosten</v>
      </c>
      <c r="B421" s="120" t="str">
        <f>IF('Simulatie kostenplan'!$E$36='Simulatie kostenplan'!$F$22,"",IF(AND($B$300="JA",NOT(LEFT(Personeelsinzet!D$16,10)="medewerker"),LEFT(Personeelsinzet!$B26,1)="1"),CONCATENATE("WP- ",WB!$J$4),
IF(AND($B$300="JA",NOT(LEFT(Personeelsinzet!D$16,10)="medewerker"),LEFT(Personeelsinzet!$B26,1)="2"),CONCATENATE("WP- ",WB!$J$5),
IF(AND($B$300="JA",NOT(LEFT(Personeelsinzet!D$16,10)="medewerker"),LEFT(Personeelsinzet!$B26,1)="3"),CONCATENATE("WP- ",WB!$J$6),
IF(AND($B$300="JA",NOT(LEFT(Personeelsinzet!D$16,10)="medewerker"),LEFT(Personeelsinzet!$B26,1)="4"),CONCATENATE("WP- ",WB!$J$7),
IF(AND($B$300="JA",NOT(LEFT(Personeelsinzet!D$16,10)="medewerker"),LEFT(Personeelsinzet!$B26,1)="5"),CONCATENATE("WP- ",WB!$J$8),
IF(AND($B$300="JA",NOT(LEFT(Personeelsinzet!D$16,10)="medewerker"),LEFT(Personeelsinzet!$B26,1)="6"),CONCATENATE("WP- ",WB!$J$9),
IF(AND($B$300="JA",NOT(LEFT(Personeelsinzet!D$16,10)="medewerker"),LEFT(Personeelsinzet!$B26,1)="7"),CONCATENATE("WP- ",WB!$J$10),""))))))))</f>
        <v/>
      </c>
      <c r="C421" s="121">
        <f>IF(B421="",0,IF(Personeelsinzet!$D$93=$AP$5,Personeelsinzet!D26*C$303,
IF(AND(Personeelsinzet!$D$93=WB!$AP$6,Personeelskosten!$D$11=WB!$Q$5),Personeelsinzet!D26*WB!$R$12,
IF(AND(Personeelsinzet!$D$93=WB!$AP$6,Personeelskosten!$D$11=WB!$Q$6),Personeelsinzet!D26*WB!$R$13,""))))</f>
        <v>0</v>
      </c>
      <c r="D421" s="122">
        <f>IF(AND(NOT(B421=""),NOT(LEFT(Personeelsinzet!D$16,10)="medewerker")),C$302,0)</f>
        <v>0</v>
      </c>
      <c r="E421">
        <f t="shared" si="5"/>
        <v>0</v>
      </c>
    </row>
    <row r="422" spans="1:5" x14ac:dyDescent="0.2">
      <c r="A422" t="str">
        <f>'Simulatie kostenplan'!$B$25</f>
        <v>Personeelskosten</v>
      </c>
      <c r="B422" s="120" t="str">
        <f>IF('Simulatie kostenplan'!$E$36='Simulatie kostenplan'!$F$22,"",IF(AND($B$300="JA",NOT(LEFT(Personeelsinzet!D$16,10)="medewerker"),LEFT(Personeelsinzet!$B27,1)="1"),CONCATENATE("WP- ",WB!$J$4),
IF(AND($B$300="JA",NOT(LEFT(Personeelsinzet!D$16,10)="medewerker"),LEFT(Personeelsinzet!$B27,1)="2"),CONCATENATE("WP- ",WB!$J$5),
IF(AND($B$300="JA",NOT(LEFT(Personeelsinzet!D$16,10)="medewerker"),LEFT(Personeelsinzet!$B27,1)="3"),CONCATENATE("WP- ",WB!$J$6),
IF(AND($B$300="JA",NOT(LEFT(Personeelsinzet!D$16,10)="medewerker"),LEFT(Personeelsinzet!$B27,1)="4"),CONCATENATE("WP- ",WB!$J$7),
IF(AND($B$300="JA",NOT(LEFT(Personeelsinzet!D$16,10)="medewerker"),LEFT(Personeelsinzet!$B27,1)="5"),CONCATENATE("WP- ",WB!$J$8),
IF(AND($B$300="JA",NOT(LEFT(Personeelsinzet!D$16,10)="medewerker"),LEFT(Personeelsinzet!$B27,1)="6"),CONCATENATE("WP- ",WB!$J$9),
IF(AND($B$300="JA",NOT(LEFT(Personeelsinzet!D$16,10)="medewerker"),LEFT(Personeelsinzet!$B27,1)="7"),CONCATENATE("WP- ",WB!$J$10),""))))))))</f>
        <v/>
      </c>
      <c r="C422" s="121">
        <f>IF(B422="",0,IF(Personeelsinzet!$D$93=$AP$5,Personeelsinzet!D27*C$303,
IF(AND(Personeelsinzet!$D$93=WB!$AP$6,Personeelskosten!$D$11=WB!$Q$5),Personeelsinzet!D27*WB!$R$12,
IF(AND(Personeelsinzet!$D$93=WB!$AP$6,Personeelskosten!$D$11=WB!$Q$6),Personeelsinzet!D27*WB!$R$13,""))))</f>
        <v>0</v>
      </c>
      <c r="D422" s="122">
        <f>IF(AND(NOT(B422=""),NOT(LEFT(Personeelsinzet!D$16,10)="medewerker")),C$302,0)</f>
        <v>0</v>
      </c>
      <c r="E422">
        <f t="shared" si="5"/>
        <v>0</v>
      </c>
    </row>
    <row r="423" spans="1:5" x14ac:dyDescent="0.2">
      <c r="A423" t="str">
        <f>'Simulatie kostenplan'!$B$25</f>
        <v>Personeelskosten</v>
      </c>
      <c r="B423" s="120" t="str">
        <f>IF('Simulatie kostenplan'!$E$36='Simulatie kostenplan'!$F$22,"",IF(AND($B$300="JA",NOT(LEFT(Personeelsinzet!D$16,10)="medewerker"),LEFT(Personeelsinzet!$B28,1)="1"),CONCATENATE("WP- ",WB!$J$4),
IF(AND($B$300="JA",NOT(LEFT(Personeelsinzet!D$16,10)="medewerker"),LEFT(Personeelsinzet!$B28,1)="2"),CONCATENATE("WP- ",WB!$J$5),
IF(AND($B$300="JA",NOT(LEFT(Personeelsinzet!D$16,10)="medewerker"),LEFT(Personeelsinzet!$B28,1)="3"),CONCATENATE("WP- ",WB!$J$6),
IF(AND($B$300="JA",NOT(LEFT(Personeelsinzet!D$16,10)="medewerker"),LEFT(Personeelsinzet!$B28,1)="4"),CONCATENATE("WP- ",WB!$J$7),
IF(AND($B$300="JA",NOT(LEFT(Personeelsinzet!D$16,10)="medewerker"),LEFT(Personeelsinzet!$B28,1)="5"),CONCATENATE("WP- ",WB!$J$8),
IF(AND($B$300="JA",NOT(LEFT(Personeelsinzet!D$16,10)="medewerker"),LEFT(Personeelsinzet!$B28,1)="6"),CONCATENATE("WP- ",WB!$J$9),
IF(AND($B$300="JA",NOT(LEFT(Personeelsinzet!D$16,10)="medewerker"),LEFT(Personeelsinzet!$B28,1)="7"),CONCATENATE("WP- ",WB!$J$10),""))))))))</f>
        <v/>
      </c>
      <c r="C423" s="121">
        <f>IF(B423="",0,IF(Personeelsinzet!$D$93=$AP$5,Personeelsinzet!D28*C$303,
IF(AND(Personeelsinzet!$D$93=WB!$AP$6,Personeelskosten!$D$11=WB!$Q$5),Personeelsinzet!D28*WB!$R$12,
IF(AND(Personeelsinzet!$D$93=WB!$AP$6,Personeelskosten!$D$11=WB!$Q$6),Personeelsinzet!D28*WB!$R$13,""))))</f>
        <v>0</v>
      </c>
      <c r="D423" s="122">
        <f>IF(AND(NOT(B423=""),NOT(LEFT(Personeelsinzet!D$16,10)="medewerker")),C$302,0)</f>
        <v>0</v>
      </c>
      <c r="E423">
        <f t="shared" si="5"/>
        <v>0</v>
      </c>
    </row>
    <row r="424" spans="1:5" x14ac:dyDescent="0.2">
      <c r="A424" t="str">
        <f>'Simulatie kostenplan'!$B$25</f>
        <v>Personeelskosten</v>
      </c>
      <c r="B424" s="120" t="str">
        <f>IF('Simulatie kostenplan'!$E$36='Simulatie kostenplan'!$F$22,"",IF(AND($B$300="JA",NOT(LEFT(Personeelsinzet!D$16,10)="medewerker"),LEFT(Personeelsinzet!$B29,1)="1"),CONCATENATE("WP- ",WB!$J$4),
IF(AND($B$300="JA",NOT(LEFT(Personeelsinzet!D$16,10)="medewerker"),LEFT(Personeelsinzet!$B29,1)="2"),CONCATENATE("WP- ",WB!$J$5),
IF(AND($B$300="JA",NOT(LEFT(Personeelsinzet!D$16,10)="medewerker"),LEFT(Personeelsinzet!$B29,1)="3"),CONCATENATE("WP- ",WB!$J$6),
IF(AND($B$300="JA",NOT(LEFT(Personeelsinzet!D$16,10)="medewerker"),LEFT(Personeelsinzet!$B29,1)="4"),CONCATENATE("WP- ",WB!$J$7),
IF(AND($B$300="JA",NOT(LEFT(Personeelsinzet!D$16,10)="medewerker"),LEFT(Personeelsinzet!$B29,1)="5"),CONCATENATE("WP- ",WB!$J$8),
IF(AND($B$300="JA",NOT(LEFT(Personeelsinzet!D$16,10)="medewerker"),LEFT(Personeelsinzet!$B29,1)="6"),CONCATENATE("WP- ",WB!$J$9),
IF(AND($B$300="JA",NOT(LEFT(Personeelsinzet!D$16,10)="medewerker"),LEFT(Personeelsinzet!$B29,1)="7"),CONCATENATE("WP- ",WB!$J$10),""))))))))</f>
        <v/>
      </c>
      <c r="C424" s="121">
        <f>IF(B424="",0,IF(Personeelsinzet!$D$93=$AP$5,Personeelsinzet!D29*C$303,
IF(AND(Personeelsinzet!$D$93=WB!$AP$6,Personeelskosten!$D$11=WB!$Q$5),Personeelsinzet!D29*WB!$R$12,
IF(AND(Personeelsinzet!$D$93=WB!$AP$6,Personeelskosten!$D$11=WB!$Q$6),Personeelsinzet!D29*WB!$R$13,""))))</f>
        <v>0</v>
      </c>
      <c r="D424" s="122">
        <f>IF(AND(NOT(B424=""),NOT(LEFT(Personeelsinzet!D$16,10)="medewerker")),C$302,0)</f>
        <v>0</v>
      </c>
      <c r="E424">
        <f t="shared" si="5"/>
        <v>0</v>
      </c>
    </row>
    <row r="425" spans="1:5" x14ac:dyDescent="0.2">
      <c r="A425" t="str">
        <f>'Simulatie kostenplan'!$B$25</f>
        <v>Personeelskosten</v>
      </c>
      <c r="B425" s="120" t="str">
        <f>IF('Simulatie kostenplan'!$E$36='Simulatie kostenplan'!$F$22,"",IF(AND($B$300="JA",NOT(LEFT(Personeelsinzet!D$16,10)="medewerker"),LEFT(Personeelsinzet!$B30,1)="1"),CONCATENATE("WP- ",WB!$J$4),
IF(AND($B$300="JA",NOT(LEFT(Personeelsinzet!D$16,10)="medewerker"),LEFT(Personeelsinzet!$B30,1)="2"),CONCATENATE("WP- ",WB!$J$5),
IF(AND($B$300="JA",NOT(LEFT(Personeelsinzet!D$16,10)="medewerker"),LEFT(Personeelsinzet!$B30,1)="3"),CONCATENATE("WP- ",WB!$J$6),
IF(AND($B$300="JA",NOT(LEFT(Personeelsinzet!D$16,10)="medewerker"),LEFT(Personeelsinzet!$B30,1)="4"),CONCATENATE("WP- ",WB!$J$7),
IF(AND($B$300="JA",NOT(LEFT(Personeelsinzet!D$16,10)="medewerker"),LEFT(Personeelsinzet!$B30,1)="5"),CONCATENATE("WP- ",WB!$J$8),
IF(AND($B$300="JA",NOT(LEFT(Personeelsinzet!D$16,10)="medewerker"),LEFT(Personeelsinzet!$B30,1)="6"),CONCATENATE("WP- ",WB!$J$9),
IF(AND($B$300="JA",NOT(LEFT(Personeelsinzet!D$16,10)="medewerker"),LEFT(Personeelsinzet!$B30,1)="7"),CONCATENATE("WP- ",WB!$J$10),""))))))))</f>
        <v/>
      </c>
      <c r="C425" s="121">
        <f>IF(B425="",0,IF(Personeelsinzet!$D$93=$AP$5,Personeelsinzet!D30*C$303,
IF(AND(Personeelsinzet!$D$93=WB!$AP$6,Personeelskosten!$D$11=WB!$Q$5),Personeelsinzet!D30*WB!$R$12,
IF(AND(Personeelsinzet!$D$93=WB!$AP$6,Personeelskosten!$D$11=WB!$Q$6),Personeelsinzet!D30*WB!$R$13,""))))</f>
        <v>0</v>
      </c>
      <c r="D425" s="122">
        <f>IF(AND(NOT(B425=""),NOT(LEFT(Personeelsinzet!D$16,10)="medewerker")),C$302,0)</f>
        <v>0</v>
      </c>
      <c r="E425">
        <f t="shared" si="5"/>
        <v>0</v>
      </c>
    </row>
    <row r="426" spans="1:5" x14ac:dyDescent="0.2">
      <c r="A426" t="str">
        <f>'Simulatie kostenplan'!$B$25</f>
        <v>Personeelskosten</v>
      </c>
      <c r="B426" s="120" t="str">
        <f>IF('Simulatie kostenplan'!$E$36='Simulatie kostenplan'!$F$22,"",IF(AND($B$300="JA",NOT(LEFT(Personeelsinzet!D$16,10)="medewerker"),LEFT(Personeelsinzet!$B31,1)="1"),CONCATENATE("WP- ",WB!$J$4),
IF(AND($B$300="JA",NOT(LEFT(Personeelsinzet!D$16,10)="medewerker"),LEFT(Personeelsinzet!$B31,1)="2"),CONCATENATE("WP- ",WB!$J$5),
IF(AND($B$300="JA",NOT(LEFT(Personeelsinzet!D$16,10)="medewerker"),LEFT(Personeelsinzet!$B31,1)="3"),CONCATENATE("WP- ",WB!$J$6),
IF(AND($B$300="JA",NOT(LEFT(Personeelsinzet!D$16,10)="medewerker"),LEFT(Personeelsinzet!$B31,1)="4"),CONCATENATE("WP- ",WB!$J$7),
IF(AND($B$300="JA",NOT(LEFT(Personeelsinzet!D$16,10)="medewerker"),LEFT(Personeelsinzet!$B31,1)="5"),CONCATENATE("WP- ",WB!$J$8),
IF(AND($B$300="JA",NOT(LEFT(Personeelsinzet!D$16,10)="medewerker"),LEFT(Personeelsinzet!$B31,1)="6"),CONCATENATE("WP- ",WB!$J$9),
IF(AND($B$300="JA",NOT(LEFT(Personeelsinzet!D$16,10)="medewerker"),LEFT(Personeelsinzet!$B31,1)="7"),CONCATENATE("WP- ",WB!$J$10),""))))))))</f>
        <v/>
      </c>
      <c r="C426" s="121">
        <f>IF(B426="",0,IF(Personeelsinzet!$D$93=$AP$5,Personeelsinzet!D31*C$303,
IF(AND(Personeelsinzet!$D$93=WB!$AP$6,Personeelskosten!$D$11=WB!$Q$5),Personeelsinzet!D31*WB!$R$12,
IF(AND(Personeelsinzet!$D$93=WB!$AP$6,Personeelskosten!$D$11=WB!$Q$6),Personeelsinzet!D31*WB!$R$13,""))))</f>
        <v>0</v>
      </c>
      <c r="D426" s="122">
        <f>IF(AND(NOT(B426=""),NOT(LEFT(Personeelsinzet!D$16,10)="medewerker")),C$302,0)</f>
        <v>0</v>
      </c>
      <c r="E426">
        <f t="shared" si="5"/>
        <v>0</v>
      </c>
    </row>
    <row r="427" spans="1:5" x14ac:dyDescent="0.2">
      <c r="A427" t="str">
        <f>'Simulatie kostenplan'!$B$25</f>
        <v>Personeelskosten</v>
      </c>
      <c r="B427" s="120" t="str">
        <f>IF('Simulatie kostenplan'!$E$36='Simulatie kostenplan'!$F$22,"",IF(AND($B$300="JA",NOT(LEFT(Personeelsinzet!D$16,10)="medewerker"),LEFT(Personeelsinzet!$B32,1)="1"),CONCATENATE("WP- ",WB!$J$4),
IF(AND($B$300="JA",NOT(LEFT(Personeelsinzet!D$16,10)="medewerker"),LEFT(Personeelsinzet!$B32,1)="2"),CONCATENATE("WP- ",WB!$J$5),
IF(AND($B$300="JA",NOT(LEFT(Personeelsinzet!D$16,10)="medewerker"),LEFT(Personeelsinzet!$B32,1)="3"),CONCATENATE("WP- ",WB!$J$6),
IF(AND($B$300="JA",NOT(LEFT(Personeelsinzet!D$16,10)="medewerker"),LEFT(Personeelsinzet!$B32,1)="4"),CONCATENATE("WP- ",WB!$J$7),
IF(AND($B$300="JA",NOT(LEFT(Personeelsinzet!D$16,10)="medewerker"),LEFT(Personeelsinzet!$B32,1)="5"),CONCATENATE("WP- ",WB!$J$8),
IF(AND($B$300="JA",NOT(LEFT(Personeelsinzet!D$16,10)="medewerker"),LEFT(Personeelsinzet!$B32,1)="6"),CONCATENATE("WP- ",WB!$J$9),
IF(AND($B$300="JA",NOT(LEFT(Personeelsinzet!D$16,10)="medewerker"),LEFT(Personeelsinzet!$B32,1)="7"),CONCATENATE("WP- ",WB!$J$10),""))))))))</f>
        <v/>
      </c>
      <c r="C427" s="121">
        <f>IF(B427="",0,IF(Personeelsinzet!$D$93=$AP$5,Personeelsinzet!D32*C$303,
IF(AND(Personeelsinzet!$D$93=WB!$AP$6,Personeelskosten!$D$11=WB!$Q$5),Personeelsinzet!D32*WB!$R$12,
IF(AND(Personeelsinzet!$D$93=WB!$AP$6,Personeelskosten!$D$11=WB!$Q$6),Personeelsinzet!D32*WB!$R$13,""))))</f>
        <v>0</v>
      </c>
      <c r="D427" s="122">
        <f>IF(AND(NOT(B427=""),NOT(LEFT(Personeelsinzet!D$16,10)="medewerker")),C$302,0)</f>
        <v>0</v>
      </c>
      <c r="E427">
        <f t="shared" si="5"/>
        <v>0</v>
      </c>
    </row>
    <row r="428" spans="1:5" x14ac:dyDescent="0.2">
      <c r="A428" t="str">
        <f>'Simulatie kostenplan'!$B$25</f>
        <v>Personeelskosten</v>
      </c>
      <c r="B428" s="120" t="str">
        <f>IF('Simulatie kostenplan'!$E$36='Simulatie kostenplan'!$F$22,"",IF(AND($B$300="JA",NOT(LEFT(Personeelsinzet!D$16,10)="medewerker"),LEFT(Personeelsinzet!$B33,1)="1"),CONCATENATE("WP- ",WB!$J$4),
IF(AND($B$300="JA",NOT(LEFT(Personeelsinzet!D$16,10)="medewerker"),LEFT(Personeelsinzet!$B33,1)="2"),CONCATENATE("WP- ",WB!$J$5),
IF(AND($B$300="JA",NOT(LEFT(Personeelsinzet!D$16,10)="medewerker"),LEFT(Personeelsinzet!$B33,1)="3"),CONCATENATE("WP- ",WB!$J$6),
IF(AND($B$300="JA",NOT(LEFT(Personeelsinzet!D$16,10)="medewerker"),LEFT(Personeelsinzet!$B33,1)="4"),CONCATENATE("WP- ",WB!$J$7),
IF(AND($B$300="JA",NOT(LEFT(Personeelsinzet!D$16,10)="medewerker"),LEFT(Personeelsinzet!$B33,1)="5"),CONCATENATE("WP- ",WB!$J$8),
IF(AND($B$300="JA",NOT(LEFT(Personeelsinzet!D$16,10)="medewerker"),LEFT(Personeelsinzet!$B33,1)="6"),CONCATENATE("WP- ",WB!$J$9),
IF(AND($B$300="JA",NOT(LEFT(Personeelsinzet!D$16,10)="medewerker"),LEFT(Personeelsinzet!$B33,1)="7"),CONCATENATE("WP- ",WB!$J$10),""))))))))</f>
        <v/>
      </c>
      <c r="C428" s="121">
        <f>IF(B428="",0,IF(Personeelsinzet!$D$93=$AP$5,Personeelsinzet!D33*C$303,
IF(AND(Personeelsinzet!$D$93=WB!$AP$6,Personeelskosten!$D$11=WB!$Q$5),Personeelsinzet!D33*WB!$R$12,
IF(AND(Personeelsinzet!$D$93=WB!$AP$6,Personeelskosten!$D$11=WB!$Q$6),Personeelsinzet!D33*WB!$R$13,""))))</f>
        <v>0</v>
      </c>
      <c r="D428" s="122">
        <f>IF(AND(NOT(B428=""),NOT(LEFT(Personeelsinzet!D$16,10)="medewerker")),C$302,0)</f>
        <v>0</v>
      </c>
      <c r="E428">
        <f t="shared" si="5"/>
        <v>0</v>
      </c>
    </row>
    <row r="429" spans="1:5" x14ac:dyDescent="0.2">
      <c r="A429" t="str">
        <f>'Simulatie kostenplan'!$B$25</f>
        <v>Personeelskosten</v>
      </c>
      <c r="B429" s="120" t="str">
        <f>IF('Simulatie kostenplan'!$E$36='Simulatie kostenplan'!$F$22,"",IF(AND($B$300="JA",NOT(LEFT(Personeelsinzet!D$16,10)="medewerker"),LEFT(Personeelsinzet!$B34,1)="1"),CONCATENATE("WP- ",WB!$J$4),
IF(AND($B$300="JA",NOT(LEFT(Personeelsinzet!D$16,10)="medewerker"),LEFT(Personeelsinzet!$B34,1)="2"),CONCATENATE("WP- ",WB!$J$5),
IF(AND($B$300="JA",NOT(LEFT(Personeelsinzet!D$16,10)="medewerker"),LEFT(Personeelsinzet!$B34,1)="3"),CONCATENATE("WP- ",WB!$J$6),
IF(AND($B$300="JA",NOT(LEFT(Personeelsinzet!D$16,10)="medewerker"),LEFT(Personeelsinzet!$B34,1)="4"),CONCATENATE("WP- ",WB!$J$7),
IF(AND($B$300="JA",NOT(LEFT(Personeelsinzet!D$16,10)="medewerker"),LEFT(Personeelsinzet!$B34,1)="5"),CONCATENATE("WP- ",WB!$J$8),
IF(AND($B$300="JA",NOT(LEFT(Personeelsinzet!D$16,10)="medewerker"),LEFT(Personeelsinzet!$B34,1)="6"),CONCATENATE("WP- ",WB!$J$9),
IF(AND($B$300="JA",NOT(LEFT(Personeelsinzet!D$16,10)="medewerker"),LEFT(Personeelsinzet!$B34,1)="7"),CONCATENATE("WP- ",WB!$J$10),""))))))))</f>
        <v/>
      </c>
      <c r="C429" s="121">
        <f>IF(B429="",0,IF(Personeelsinzet!$D$93=$AP$5,Personeelsinzet!D34*C$303,
IF(AND(Personeelsinzet!$D$93=WB!$AP$6,Personeelskosten!$D$11=WB!$Q$5),Personeelsinzet!D34*WB!$R$12,
IF(AND(Personeelsinzet!$D$93=WB!$AP$6,Personeelskosten!$D$11=WB!$Q$6),Personeelsinzet!D34*WB!$R$13,""))))</f>
        <v>0</v>
      </c>
      <c r="D429" s="122">
        <f>IF(AND(NOT(B429=""),NOT(LEFT(Personeelsinzet!D$16,10)="medewerker")),C$302,0)</f>
        <v>0</v>
      </c>
      <c r="E429">
        <f t="shared" si="5"/>
        <v>0</v>
      </c>
    </row>
    <row r="430" spans="1:5" x14ac:dyDescent="0.2">
      <c r="A430" t="str">
        <f>'Simulatie kostenplan'!$B$25</f>
        <v>Personeelskosten</v>
      </c>
      <c r="B430" s="120" t="str">
        <f>IF('Simulatie kostenplan'!$E$36='Simulatie kostenplan'!$F$22,"",IF(AND($B$300="JA",NOT(LEFT(Personeelsinzet!D$16,10)="medewerker"),LEFT(Personeelsinzet!$B35,1)="1"),CONCATENATE("WP- ",WB!$J$4),
IF(AND($B$300="JA",NOT(LEFT(Personeelsinzet!D$16,10)="medewerker"),LEFT(Personeelsinzet!$B35,1)="2"),CONCATENATE("WP- ",WB!$J$5),
IF(AND($B$300="JA",NOT(LEFT(Personeelsinzet!D$16,10)="medewerker"),LEFT(Personeelsinzet!$B35,1)="3"),CONCATENATE("WP- ",WB!$J$6),
IF(AND($B$300="JA",NOT(LEFT(Personeelsinzet!D$16,10)="medewerker"),LEFT(Personeelsinzet!$B35,1)="4"),CONCATENATE("WP- ",WB!$J$7),
IF(AND($B$300="JA",NOT(LEFT(Personeelsinzet!D$16,10)="medewerker"),LEFT(Personeelsinzet!$B35,1)="5"),CONCATENATE("WP- ",WB!$J$8),
IF(AND($B$300="JA",NOT(LEFT(Personeelsinzet!D$16,10)="medewerker"),LEFT(Personeelsinzet!$B35,1)="6"),CONCATENATE("WP- ",WB!$J$9),
IF(AND($B$300="JA",NOT(LEFT(Personeelsinzet!D$16,10)="medewerker"),LEFT(Personeelsinzet!$B35,1)="7"),CONCATENATE("WP- ",WB!$J$10),""))))))))</f>
        <v/>
      </c>
      <c r="C430" s="121">
        <f>IF(B430="",0,IF(Personeelsinzet!$D$93=$AP$5,Personeelsinzet!D35*C$303,
IF(AND(Personeelsinzet!$D$93=WB!$AP$6,Personeelskosten!$D$11=WB!$Q$5),Personeelsinzet!D35*WB!$R$12,
IF(AND(Personeelsinzet!$D$93=WB!$AP$6,Personeelskosten!$D$11=WB!$Q$6),Personeelsinzet!D35*WB!$R$13,""))))</f>
        <v>0</v>
      </c>
      <c r="D430" s="122">
        <f>IF(AND(NOT(B430=""),NOT(LEFT(Personeelsinzet!D$16,10)="medewerker")),C$302,0)</f>
        <v>0</v>
      </c>
      <c r="E430">
        <f t="shared" si="5"/>
        <v>0</v>
      </c>
    </row>
    <row r="431" spans="1:5" x14ac:dyDescent="0.2">
      <c r="A431" t="str">
        <f>'Simulatie kostenplan'!$B$25</f>
        <v>Personeelskosten</v>
      </c>
      <c r="B431" s="120" t="str">
        <f>IF('Simulatie kostenplan'!$E$36='Simulatie kostenplan'!$F$22,"",IF(AND($B$300="JA",NOT(LEFT(Personeelsinzet!D$16,10)="medewerker"),LEFT(Personeelsinzet!$B36,1)="1"),CONCATENATE("WP- ",WB!$J$4),
IF(AND($B$300="JA",NOT(LEFT(Personeelsinzet!D$16,10)="medewerker"),LEFT(Personeelsinzet!$B36,1)="2"),CONCATENATE("WP- ",WB!$J$5),
IF(AND($B$300="JA",NOT(LEFT(Personeelsinzet!D$16,10)="medewerker"),LEFT(Personeelsinzet!$B36,1)="3"),CONCATENATE("WP- ",WB!$J$6),
IF(AND($B$300="JA",NOT(LEFT(Personeelsinzet!D$16,10)="medewerker"),LEFT(Personeelsinzet!$B36,1)="4"),CONCATENATE("WP- ",WB!$J$7),
IF(AND($B$300="JA",NOT(LEFT(Personeelsinzet!D$16,10)="medewerker"),LEFT(Personeelsinzet!$B36,1)="5"),CONCATENATE("WP- ",WB!$J$8),
IF(AND($B$300="JA",NOT(LEFT(Personeelsinzet!D$16,10)="medewerker"),LEFT(Personeelsinzet!$B36,1)="6"),CONCATENATE("WP- ",WB!$J$9),
IF(AND($B$300="JA",NOT(LEFT(Personeelsinzet!D$16,10)="medewerker"),LEFT(Personeelsinzet!$B36,1)="7"),CONCATENATE("WP- ",WB!$J$10),""))))))))</f>
        <v/>
      </c>
      <c r="C431" s="121">
        <f>IF(B431="",0,IF(Personeelsinzet!$D$93=$AP$5,Personeelsinzet!D36*C$303,
IF(AND(Personeelsinzet!$D$93=WB!$AP$6,Personeelskosten!$D$11=WB!$Q$5),Personeelsinzet!D36*WB!$R$12,
IF(AND(Personeelsinzet!$D$93=WB!$AP$6,Personeelskosten!$D$11=WB!$Q$6),Personeelsinzet!D36*WB!$R$13,""))))</f>
        <v>0</v>
      </c>
      <c r="D431" s="122">
        <f>IF(AND(NOT(B431=""),NOT(LEFT(Personeelsinzet!D$16,10)="medewerker")),C$302,0)</f>
        <v>0</v>
      </c>
      <c r="E431">
        <f t="shared" si="5"/>
        <v>0</v>
      </c>
    </row>
    <row r="432" spans="1:5" x14ac:dyDescent="0.2">
      <c r="A432" t="str">
        <f>'Simulatie kostenplan'!$B$25</f>
        <v>Personeelskosten</v>
      </c>
      <c r="B432" s="120" t="str">
        <f>IF('Simulatie kostenplan'!$E$36='Simulatie kostenplan'!$F$22,"",IF(AND($B$300="JA",NOT(LEFT(Personeelsinzet!D$16,10)="medewerker"),LEFT(Personeelsinzet!$B37,1)="1"),CONCATENATE("WP- ",WB!$J$4),
IF(AND($B$300="JA",NOT(LEFT(Personeelsinzet!D$16,10)="medewerker"),LEFT(Personeelsinzet!$B37,1)="2"),CONCATENATE("WP- ",WB!$J$5),
IF(AND($B$300="JA",NOT(LEFT(Personeelsinzet!D$16,10)="medewerker"),LEFT(Personeelsinzet!$B37,1)="3"),CONCATENATE("WP- ",WB!$J$6),
IF(AND($B$300="JA",NOT(LEFT(Personeelsinzet!D$16,10)="medewerker"),LEFT(Personeelsinzet!$B37,1)="4"),CONCATENATE("WP- ",WB!$J$7),
IF(AND($B$300="JA",NOT(LEFT(Personeelsinzet!D$16,10)="medewerker"),LEFT(Personeelsinzet!$B37,1)="5"),CONCATENATE("WP- ",WB!$J$8),
IF(AND($B$300="JA",NOT(LEFT(Personeelsinzet!D$16,10)="medewerker"),LEFT(Personeelsinzet!$B37,1)="6"),CONCATENATE("WP- ",WB!$J$9),
IF(AND($B$300="JA",NOT(LEFT(Personeelsinzet!D$16,10)="medewerker"),LEFT(Personeelsinzet!$B37,1)="7"),CONCATENATE("WP- ",WB!$J$10),""))))))))</f>
        <v/>
      </c>
      <c r="C432" s="121">
        <f>IF(B432="",0,IF(Personeelsinzet!$D$93=$AP$5,Personeelsinzet!D37*C$303,
IF(AND(Personeelsinzet!$D$93=WB!$AP$6,Personeelskosten!$D$11=WB!$Q$5),Personeelsinzet!D37*WB!$R$12,
IF(AND(Personeelsinzet!$D$93=WB!$AP$6,Personeelskosten!$D$11=WB!$Q$6),Personeelsinzet!D37*WB!$R$13,""))))</f>
        <v>0</v>
      </c>
      <c r="D432" s="122">
        <f>IF(AND(NOT(B432=""),NOT(LEFT(Personeelsinzet!D$16,10)="medewerker")),C$302,0)</f>
        <v>0</v>
      </c>
      <c r="E432">
        <f t="shared" si="5"/>
        <v>0</v>
      </c>
    </row>
    <row r="433" spans="1:5" x14ac:dyDescent="0.2">
      <c r="A433" t="str">
        <f>'Simulatie kostenplan'!$B$25</f>
        <v>Personeelskosten</v>
      </c>
      <c r="B433" s="120" t="str">
        <f>IF('Simulatie kostenplan'!$E$36='Simulatie kostenplan'!$F$22,"",IF(AND($B$300="JA",NOT(LEFT(Personeelsinzet!D$16,10)="medewerker"),LEFT(Personeelsinzet!$B38,1)="1"),CONCATENATE("WP- ",WB!$J$4),
IF(AND($B$300="JA",NOT(LEFT(Personeelsinzet!D$16,10)="medewerker"),LEFT(Personeelsinzet!$B38,1)="2"),CONCATENATE("WP- ",WB!$J$5),
IF(AND($B$300="JA",NOT(LEFT(Personeelsinzet!D$16,10)="medewerker"),LEFT(Personeelsinzet!$B38,1)="3"),CONCATENATE("WP- ",WB!$J$6),
IF(AND($B$300="JA",NOT(LEFT(Personeelsinzet!D$16,10)="medewerker"),LEFT(Personeelsinzet!$B38,1)="4"),CONCATENATE("WP- ",WB!$J$7),
IF(AND($B$300="JA",NOT(LEFT(Personeelsinzet!D$16,10)="medewerker"),LEFT(Personeelsinzet!$B38,1)="5"),CONCATENATE("WP- ",WB!$J$8),
IF(AND($B$300="JA",NOT(LEFT(Personeelsinzet!D$16,10)="medewerker"),LEFT(Personeelsinzet!$B38,1)="6"),CONCATENATE("WP- ",WB!$J$9),
IF(AND($B$300="JA",NOT(LEFT(Personeelsinzet!D$16,10)="medewerker"),LEFT(Personeelsinzet!$B38,1)="7"),CONCATENATE("WP- ",WB!$J$10),""))))))))</f>
        <v/>
      </c>
      <c r="C433" s="121">
        <f>IF(B433="",0,IF(Personeelsinzet!$D$93=$AP$5,Personeelsinzet!D38*C$303,
IF(AND(Personeelsinzet!$D$93=WB!$AP$6,Personeelskosten!$D$11=WB!$Q$5),Personeelsinzet!D38*WB!$R$12,
IF(AND(Personeelsinzet!$D$93=WB!$AP$6,Personeelskosten!$D$11=WB!$Q$6),Personeelsinzet!D38*WB!$R$13,""))))</f>
        <v>0</v>
      </c>
      <c r="D433" s="122">
        <f>IF(AND(NOT(B433=""),NOT(LEFT(Personeelsinzet!D$16,10)="medewerker")),C$302,0)</f>
        <v>0</v>
      </c>
      <c r="E433">
        <f t="shared" si="5"/>
        <v>0</v>
      </c>
    </row>
    <row r="434" spans="1:5" x14ac:dyDescent="0.2">
      <c r="A434" t="str">
        <f>'Simulatie kostenplan'!$B$25</f>
        <v>Personeelskosten</v>
      </c>
      <c r="B434" s="120" t="str">
        <f>IF('Simulatie kostenplan'!$E$36='Simulatie kostenplan'!$F$22,"",IF(AND($B$300="JA",NOT(LEFT(Personeelsinzet!D$16,10)="medewerker"),LEFT(Personeelsinzet!$B39,1)="1"),CONCATENATE("WP- ",WB!$J$4),
IF(AND($B$300="JA",NOT(LEFT(Personeelsinzet!D$16,10)="medewerker"),LEFT(Personeelsinzet!$B39,1)="2"),CONCATENATE("WP- ",WB!$J$5),
IF(AND($B$300="JA",NOT(LEFT(Personeelsinzet!D$16,10)="medewerker"),LEFT(Personeelsinzet!$B39,1)="3"),CONCATENATE("WP- ",WB!$J$6),
IF(AND($B$300="JA",NOT(LEFT(Personeelsinzet!D$16,10)="medewerker"),LEFT(Personeelsinzet!$B39,1)="4"),CONCATENATE("WP- ",WB!$J$7),
IF(AND($B$300="JA",NOT(LEFT(Personeelsinzet!D$16,10)="medewerker"),LEFT(Personeelsinzet!$B39,1)="5"),CONCATENATE("WP- ",WB!$J$8),
IF(AND($B$300="JA",NOT(LEFT(Personeelsinzet!D$16,10)="medewerker"),LEFT(Personeelsinzet!$B39,1)="6"),CONCATENATE("WP- ",WB!$J$9),
IF(AND($B$300="JA",NOT(LEFT(Personeelsinzet!D$16,10)="medewerker"),LEFT(Personeelsinzet!$B39,1)="7"),CONCATENATE("WP- ",WB!$J$10),""))))))))</f>
        <v/>
      </c>
      <c r="C434" s="121">
        <f>IF(B434="",0,IF(Personeelsinzet!$D$93=$AP$5,Personeelsinzet!D39*C$303,
IF(AND(Personeelsinzet!$D$93=WB!$AP$6,Personeelskosten!$D$11=WB!$Q$5),Personeelsinzet!D39*WB!$R$12,
IF(AND(Personeelsinzet!$D$93=WB!$AP$6,Personeelskosten!$D$11=WB!$Q$6),Personeelsinzet!D39*WB!$R$13,""))))</f>
        <v>0</v>
      </c>
      <c r="D434" s="122">
        <f>IF(AND(NOT(B434=""),NOT(LEFT(Personeelsinzet!D$16,10)="medewerker")),C$302,0)</f>
        <v>0</v>
      </c>
      <c r="E434">
        <f t="shared" si="5"/>
        <v>0</v>
      </c>
    </row>
    <row r="435" spans="1:5" x14ac:dyDescent="0.2">
      <c r="A435" t="str">
        <f>'Simulatie kostenplan'!$B$25</f>
        <v>Personeelskosten</v>
      </c>
      <c r="B435" s="120" t="str">
        <f>IF('Simulatie kostenplan'!$E$36='Simulatie kostenplan'!$F$22,"",IF(AND($B$300="JA",NOT(LEFT(Personeelsinzet!D$16,10)="medewerker"),LEFT(Personeelsinzet!$B40,1)="1"),CONCATENATE("WP- ",WB!$J$4),
IF(AND($B$300="JA",NOT(LEFT(Personeelsinzet!D$16,10)="medewerker"),LEFT(Personeelsinzet!$B40,1)="2"),CONCATENATE("WP- ",WB!$J$5),
IF(AND($B$300="JA",NOT(LEFT(Personeelsinzet!D$16,10)="medewerker"),LEFT(Personeelsinzet!$B40,1)="3"),CONCATENATE("WP- ",WB!$J$6),
IF(AND($B$300="JA",NOT(LEFT(Personeelsinzet!D$16,10)="medewerker"),LEFT(Personeelsinzet!$B40,1)="4"),CONCATENATE("WP- ",WB!$J$7),
IF(AND($B$300="JA",NOT(LEFT(Personeelsinzet!D$16,10)="medewerker"),LEFT(Personeelsinzet!$B40,1)="5"),CONCATENATE("WP- ",WB!$J$8),
IF(AND($B$300="JA",NOT(LEFT(Personeelsinzet!D$16,10)="medewerker"),LEFT(Personeelsinzet!$B40,1)="6"),CONCATENATE("WP- ",WB!$J$9),
IF(AND($B$300="JA",NOT(LEFT(Personeelsinzet!D$16,10)="medewerker"),LEFT(Personeelsinzet!$B40,1)="7"),CONCATENATE("WP- ",WB!$J$10),""))))))))</f>
        <v/>
      </c>
      <c r="C435" s="121">
        <f>IF(B435="",0,IF(Personeelsinzet!$D$93=$AP$5,Personeelsinzet!D40*C$303,
IF(AND(Personeelsinzet!$D$93=WB!$AP$6,Personeelskosten!$D$11=WB!$Q$5),Personeelsinzet!D40*WB!$R$12,
IF(AND(Personeelsinzet!$D$93=WB!$AP$6,Personeelskosten!$D$11=WB!$Q$6),Personeelsinzet!D40*WB!$R$13,""))))</f>
        <v>0</v>
      </c>
      <c r="D435" s="122">
        <f>IF(AND(NOT(B435=""),NOT(LEFT(Personeelsinzet!D$16,10)="medewerker")),C$302,0)</f>
        <v>0</v>
      </c>
      <c r="E435">
        <f t="shared" si="5"/>
        <v>0</v>
      </c>
    </row>
    <row r="436" spans="1:5" x14ac:dyDescent="0.2">
      <c r="A436" t="str">
        <f>'Simulatie kostenplan'!$B$25</f>
        <v>Personeelskosten</v>
      </c>
      <c r="B436" s="120" t="str">
        <f>IF('Simulatie kostenplan'!$E$36='Simulatie kostenplan'!$F$22,"",IF(AND($B$300="JA",NOT(LEFT(Personeelsinzet!D$16,10)="medewerker"),LEFT(Personeelsinzet!$B41,1)="1"),CONCATENATE("WP- ",WB!$J$4),
IF(AND($B$300="JA",NOT(LEFT(Personeelsinzet!D$16,10)="medewerker"),LEFT(Personeelsinzet!$B41,1)="2"),CONCATENATE("WP- ",WB!$J$5),
IF(AND($B$300="JA",NOT(LEFT(Personeelsinzet!D$16,10)="medewerker"),LEFT(Personeelsinzet!$B41,1)="3"),CONCATENATE("WP- ",WB!$J$6),
IF(AND($B$300="JA",NOT(LEFT(Personeelsinzet!D$16,10)="medewerker"),LEFT(Personeelsinzet!$B41,1)="4"),CONCATENATE("WP- ",WB!$J$7),
IF(AND($B$300="JA",NOT(LEFT(Personeelsinzet!D$16,10)="medewerker"),LEFT(Personeelsinzet!$B41,1)="5"),CONCATENATE("WP- ",WB!$J$8),
IF(AND($B$300="JA",NOT(LEFT(Personeelsinzet!D$16,10)="medewerker"),LEFT(Personeelsinzet!$B41,1)="6"),CONCATENATE("WP- ",WB!$J$9),
IF(AND($B$300="JA",NOT(LEFT(Personeelsinzet!D$16,10)="medewerker"),LEFT(Personeelsinzet!$B41,1)="7"),CONCATENATE("WP- ",WB!$J$10),""))))))))</f>
        <v/>
      </c>
      <c r="C436" s="121">
        <f>IF(B436="",0,IF(Personeelsinzet!$D$93=$AP$5,Personeelsinzet!D41*C$303,
IF(AND(Personeelsinzet!$D$93=WB!$AP$6,Personeelskosten!$D$11=WB!$Q$5),Personeelsinzet!D41*WB!$R$12,
IF(AND(Personeelsinzet!$D$93=WB!$AP$6,Personeelskosten!$D$11=WB!$Q$6),Personeelsinzet!D41*WB!$R$13,""))))</f>
        <v>0</v>
      </c>
      <c r="D436" s="122">
        <f>IF(AND(NOT(B436=""),NOT(LEFT(Personeelsinzet!D$16,10)="medewerker")),C$302,0)</f>
        <v>0</v>
      </c>
      <c r="E436">
        <f t="shared" si="5"/>
        <v>0</v>
      </c>
    </row>
    <row r="437" spans="1:5" x14ac:dyDescent="0.2">
      <c r="A437" t="str">
        <f>'Simulatie kostenplan'!$B$25</f>
        <v>Personeelskosten</v>
      </c>
      <c r="B437" s="120" t="str">
        <f>IF('Simulatie kostenplan'!$E$36='Simulatie kostenplan'!$F$22,"",IF(AND($B$300="JA",NOT(LEFT(Personeelsinzet!D$16,10)="medewerker"),LEFT(Personeelsinzet!$B42,1)="1"),CONCATENATE("WP- ",WB!$J$4),
IF(AND($B$300="JA",NOT(LEFT(Personeelsinzet!D$16,10)="medewerker"),LEFT(Personeelsinzet!$B42,1)="2"),CONCATENATE("WP- ",WB!$J$5),
IF(AND($B$300="JA",NOT(LEFT(Personeelsinzet!D$16,10)="medewerker"),LEFT(Personeelsinzet!$B42,1)="3"),CONCATENATE("WP- ",WB!$J$6),
IF(AND($B$300="JA",NOT(LEFT(Personeelsinzet!D$16,10)="medewerker"),LEFT(Personeelsinzet!$B42,1)="4"),CONCATENATE("WP- ",WB!$J$7),
IF(AND($B$300="JA",NOT(LEFT(Personeelsinzet!D$16,10)="medewerker"),LEFT(Personeelsinzet!$B42,1)="5"),CONCATENATE("WP- ",WB!$J$8),
IF(AND($B$300="JA",NOT(LEFT(Personeelsinzet!D$16,10)="medewerker"),LEFT(Personeelsinzet!$B42,1)="6"),CONCATENATE("WP- ",WB!$J$9),
IF(AND($B$300="JA",NOT(LEFT(Personeelsinzet!D$16,10)="medewerker"),LEFT(Personeelsinzet!$B42,1)="7"),CONCATENATE("WP- ",WB!$J$10),""))))))))</f>
        <v/>
      </c>
      <c r="C437" s="121">
        <f>IF(B437="",0,IF(Personeelsinzet!$D$93=$AP$5,Personeelsinzet!D42*C$303,
IF(AND(Personeelsinzet!$D$93=WB!$AP$6,Personeelskosten!$D$11=WB!$Q$5),Personeelsinzet!D42*WB!$R$12,
IF(AND(Personeelsinzet!$D$93=WB!$AP$6,Personeelskosten!$D$11=WB!$Q$6),Personeelsinzet!D42*WB!$R$13,""))))</f>
        <v>0</v>
      </c>
      <c r="D437" s="122">
        <f>IF(AND(NOT(B437=""),NOT(LEFT(Personeelsinzet!D$16,10)="medewerker")),C$302,0)</f>
        <v>0</v>
      </c>
      <c r="E437">
        <f t="shared" si="5"/>
        <v>0</v>
      </c>
    </row>
    <row r="438" spans="1:5" x14ac:dyDescent="0.2">
      <c r="A438" t="str">
        <f>'Simulatie kostenplan'!$B$25</f>
        <v>Personeelskosten</v>
      </c>
      <c r="B438" s="120" t="str">
        <f>IF('Simulatie kostenplan'!$E$36='Simulatie kostenplan'!$F$22,"",IF(AND($B$300="JA",NOT(LEFT(Personeelsinzet!D$16,10)="medewerker"),LEFT(Personeelsinzet!$B43,1)="1"),CONCATENATE("WP- ",WB!$J$4),
IF(AND($B$300="JA",NOT(LEFT(Personeelsinzet!D$16,10)="medewerker"),LEFT(Personeelsinzet!$B43,1)="2"),CONCATENATE("WP- ",WB!$J$5),
IF(AND($B$300="JA",NOT(LEFT(Personeelsinzet!D$16,10)="medewerker"),LEFT(Personeelsinzet!$B43,1)="3"),CONCATENATE("WP- ",WB!$J$6),
IF(AND($B$300="JA",NOT(LEFT(Personeelsinzet!D$16,10)="medewerker"),LEFT(Personeelsinzet!$B43,1)="4"),CONCATENATE("WP- ",WB!$J$7),
IF(AND($B$300="JA",NOT(LEFT(Personeelsinzet!D$16,10)="medewerker"),LEFT(Personeelsinzet!$B43,1)="5"),CONCATENATE("WP- ",WB!$J$8),
IF(AND($B$300="JA",NOT(LEFT(Personeelsinzet!D$16,10)="medewerker"),LEFT(Personeelsinzet!$B43,1)="6"),CONCATENATE("WP- ",WB!$J$9),
IF(AND($B$300="JA",NOT(LEFT(Personeelsinzet!D$16,10)="medewerker"),LEFT(Personeelsinzet!$B43,1)="7"),CONCATENATE("WP- ",WB!$J$10),""))))))))</f>
        <v/>
      </c>
      <c r="C438" s="121">
        <f>IF(B438="",0,IF(Personeelsinzet!$D$93=$AP$5,Personeelsinzet!D43*C$303,
IF(AND(Personeelsinzet!$D$93=WB!$AP$6,Personeelskosten!$D$11=WB!$Q$5),Personeelsinzet!D43*WB!$R$12,
IF(AND(Personeelsinzet!$D$93=WB!$AP$6,Personeelskosten!$D$11=WB!$Q$6),Personeelsinzet!D43*WB!$R$13,""))))</f>
        <v>0</v>
      </c>
      <c r="D438" s="122">
        <f>IF(AND(NOT(B438=""),NOT(LEFT(Personeelsinzet!D$16,10)="medewerker")),C$302,0)</f>
        <v>0</v>
      </c>
      <c r="E438">
        <f t="shared" si="5"/>
        <v>0</v>
      </c>
    </row>
    <row r="439" spans="1:5" x14ac:dyDescent="0.2">
      <c r="A439" t="str">
        <f>'Simulatie kostenplan'!$B$25</f>
        <v>Personeelskosten</v>
      </c>
      <c r="B439" s="120" t="str">
        <f>IF('Simulatie kostenplan'!$E$36='Simulatie kostenplan'!$F$22,"",IF(AND($B$300="JA",NOT(LEFT(Personeelsinzet!D$16,10)="medewerker"),LEFT(Personeelsinzet!$B44,1)="1"),CONCATENATE("WP- ",WB!$J$4),
IF(AND($B$300="JA",NOT(LEFT(Personeelsinzet!D$16,10)="medewerker"),LEFT(Personeelsinzet!$B44,1)="2"),CONCATENATE("WP- ",WB!$J$5),
IF(AND($B$300="JA",NOT(LEFT(Personeelsinzet!D$16,10)="medewerker"),LEFT(Personeelsinzet!$B44,1)="3"),CONCATENATE("WP- ",WB!$J$6),
IF(AND($B$300="JA",NOT(LEFT(Personeelsinzet!D$16,10)="medewerker"),LEFT(Personeelsinzet!$B44,1)="4"),CONCATENATE("WP- ",WB!$J$7),
IF(AND($B$300="JA",NOT(LEFT(Personeelsinzet!D$16,10)="medewerker"),LEFT(Personeelsinzet!$B44,1)="5"),CONCATENATE("WP- ",WB!$J$8),
IF(AND($B$300="JA",NOT(LEFT(Personeelsinzet!D$16,10)="medewerker"),LEFT(Personeelsinzet!$B44,1)="6"),CONCATENATE("WP- ",WB!$J$9),
IF(AND($B$300="JA",NOT(LEFT(Personeelsinzet!D$16,10)="medewerker"),LEFT(Personeelsinzet!$B44,1)="7"),CONCATENATE("WP- ",WB!$J$10),""))))))))</f>
        <v/>
      </c>
      <c r="C439" s="121">
        <f>IF(B439="",0,IF(Personeelsinzet!$D$93=$AP$5,Personeelsinzet!D44*C$303,
IF(AND(Personeelsinzet!$D$93=WB!$AP$6,Personeelskosten!$D$11=WB!$Q$5),Personeelsinzet!D44*WB!$R$12,
IF(AND(Personeelsinzet!$D$93=WB!$AP$6,Personeelskosten!$D$11=WB!$Q$6),Personeelsinzet!D44*WB!$R$13,""))))</f>
        <v>0</v>
      </c>
      <c r="D439" s="122">
        <f>IF(AND(NOT(B439=""),NOT(LEFT(Personeelsinzet!D$16,10)="medewerker")),C$302,0)</f>
        <v>0</v>
      </c>
      <c r="E439">
        <f t="shared" si="5"/>
        <v>0</v>
      </c>
    </row>
    <row r="440" spans="1:5" x14ac:dyDescent="0.2">
      <c r="A440" t="str">
        <f>'Simulatie kostenplan'!$B$25</f>
        <v>Personeelskosten</v>
      </c>
      <c r="B440" s="120" t="str">
        <f>IF('Simulatie kostenplan'!$E$36='Simulatie kostenplan'!$F$22,"",IF(AND($B$300="JA",NOT(LEFT(Personeelsinzet!D$16,10)="medewerker"),LEFT(Personeelsinzet!$B45,1)="1"),CONCATENATE("WP- ",WB!$J$4),
IF(AND($B$300="JA",NOT(LEFT(Personeelsinzet!D$16,10)="medewerker"),LEFT(Personeelsinzet!$B45,1)="2"),CONCATENATE("WP- ",WB!$J$5),
IF(AND($B$300="JA",NOT(LEFT(Personeelsinzet!D$16,10)="medewerker"),LEFT(Personeelsinzet!$B45,1)="3"),CONCATENATE("WP- ",WB!$J$6),
IF(AND($B$300="JA",NOT(LEFT(Personeelsinzet!D$16,10)="medewerker"),LEFT(Personeelsinzet!$B45,1)="4"),CONCATENATE("WP- ",WB!$J$7),
IF(AND($B$300="JA",NOT(LEFT(Personeelsinzet!D$16,10)="medewerker"),LEFT(Personeelsinzet!$B45,1)="5"),CONCATENATE("WP- ",WB!$J$8),
IF(AND($B$300="JA",NOT(LEFT(Personeelsinzet!D$16,10)="medewerker"),LEFT(Personeelsinzet!$B45,1)="6"),CONCATENATE("WP- ",WB!$J$9),
IF(AND($B$300="JA",NOT(LEFT(Personeelsinzet!D$16,10)="medewerker"),LEFT(Personeelsinzet!$B45,1)="7"),CONCATENATE("WP- ",WB!$J$10),""))))))))</f>
        <v/>
      </c>
      <c r="C440" s="121">
        <f>IF(B440="",0,IF(Personeelsinzet!$D$93=$AP$5,Personeelsinzet!D45*C$303,
IF(AND(Personeelsinzet!$D$93=WB!$AP$6,Personeelskosten!$D$11=WB!$Q$5),Personeelsinzet!D45*WB!$R$12,
IF(AND(Personeelsinzet!$D$93=WB!$AP$6,Personeelskosten!$D$11=WB!$Q$6),Personeelsinzet!D45*WB!$R$13,""))))</f>
        <v>0</v>
      </c>
      <c r="D440" s="122">
        <f>IF(AND(NOT(B440=""),NOT(LEFT(Personeelsinzet!D$16,10)="medewerker")),C$302,0)</f>
        <v>0</v>
      </c>
      <c r="E440">
        <f t="shared" ref="E440:E503" si="6">IF(OR(D440=0,D440=""),0,1)</f>
        <v>0</v>
      </c>
    </row>
    <row r="441" spans="1:5" x14ac:dyDescent="0.2">
      <c r="A441" t="str">
        <f>'Simulatie kostenplan'!$B$25</f>
        <v>Personeelskosten</v>
      </c>
      <c r="B441" s="120" t="str">
        <f>IF('Simulatie kostenplan'!$E$36='Simulatie kostenplan'!$F$22,"",IF(AND($B$300="JA",NOT(LEFT(Personeelsinzet!D$16,10)="medewerker"),LEFT(Personeelsinzet!$B46,1)="1"),CONCATENATE("WP- ",WB!$J$4),
IF(AND($B$300="JA",NOT(LEFT(Personeelsinzet!D$16,10)="medewerker"),LEFT(Personeelsinzet!$B46,1)="2"),CONCATENATE("WP- ",WB!$J$5),
IF(AND($B$300="JA",NOT(LEFT(Personeelsinzet!D$16,10)="medewerker"),LEFT(Personeelsinzet!$B46,1)="3"),CONCATENATE("WP- ",WB!$J$6),
IF(AND($B$300="JA",NOT(LEFT(Personeelsinzet!D$16,10)="medewerker"),LEFT(Personeelsinzet!$B46,1)="4"),CONCATENATE("WP- ",WB!$J$7),
IF(AND($B$300="JA",NOT(LEFT(Personeelsinzet!D$16,10)="medewerker"),LEFT(Personeelsinzet!$B46,1)="5"),CONCATENATE("WP- ",WB!$J$8),
IF(AND($B$300="JA",NOT(LEFT(Personeelsinzet!D$16,10)="medewerker"),LEFT(Personeelsinzet!$B46,1)="6"),CONCATENATE("WP- ",WB!$J$9),
IF(AND($B$300="JA",NOT(LEFT(Personeelsinzet!D$16,10)="medewerker"),LEFT(Personeelsinzet!$B46,1)="7"),CONCATENATE("WP- ",WB!$J$10),""))))))))</f>
        <v/>
      </c>
      <c r="C441" s="121">
        <f>IF(B441="",0,IF(Personeelsinzet!$D$93=$AP$5,Personeelsinzet!D46*C$303,
IF(AND(Personeelsinzet!$D$93=WB!$AP$6,Personeelskosten!$D$11=WB!$Q$5),Personeelsinzet!D46*WB!$R$12,
IF(AND(Personeelsinzet!$D$93=WB!$AP$6,Personeelskosten!$D$11=WB!$Q$6),Personeelsinzet!D46*WB!$R$13,""))))</f>
        <v>0</v>
      </c>
      <c r="D441" s="122">
        <f>IF(AND(NOT(B441=""),NOT(LEFT(Personeelsinzet!D$16,10)="medewerker")),C$302,0)</f>
        <v>0</v>
      </c>
      <c r="E441">
        <f t="shared" si="6"/>
        <v>0</v>
      </c>
    </row>
    <row r="442" spans="1:5" x14ac:dyDescent="0.2">
      <c r="A442" t="str">
        <f>'Simulatie kostenplan'!$B$25</f>
        <v>Personeelskosten</v>
      </c>
      <c r="B442" s="120" t="str">
        <f>IF('Simulatie kostenplan'!$E$36='Simulatie kostenplan'!$F$22,"",IF(AND($B$300="JA",NOT(LEFT(Personeelsinzet!D$16,10)="medewerker"),LEFT(Personeelsinzet!$B47,1)="1"),CONCATENATE("WP- ",WB!$J$4),
IF(AND($B$300="JA",NOT(LEFT(Personeelsinzet!D$16,10)="medewerker"),LEFT(Personeelsinzet!$B47,1)="2"),CONCATENATE("WP- ",WB!$J$5),
IF(AND($B$300="JA",NOT(LEFT(Personeelsinzet!D$16,10)="medewerker"),LEFT(Personeelsinzet!$B47,1)="3"),CONCATENATE("WP- ",WB!$J$6),
IF(AND($B$300="JA",NOT(LEFT(Personeelsinzet!D$16,10)="medewerker"),LEFT(Personeelsinzet!$B47,1)="4"),CONCATENATE("WP- ",WB!$J$7),
IF(AND($B$300="JA",NOT(LEFT(Personeelsinzet!D$16,10)="medewerker"),LEFT(Personeelsinzet!$B47,1)="5"),CONCATENATE("WP- ",WB!$J$8),
IF(AND($B$300="JA",NOT(LEFT(Personeelsinzet!D$16,10)="medewerker"),LEFT(Personeelsinzet!$B47,1)="6"),CONCATENATE("WP- ",WB!$J$9),
IF(AND($B$300="JA",NOT(LEFT(Personeelsinzet!D$16,10)="medewerker"),LEFT(Personeelsinzet!$B47,1)="7"),CONCATENATE("WP- ",WB!$J$10),""))))))))</f>
        <v/>
      </c>
      <c r="C442" s="121">
        <f>IF(B442="",0,IF(Personeelsinzet!$D$93=$AP$5,Personeelsinzet!D47*C$303,
IF(AND(Personeelsinzet!$D$93=WB!$AP$6,Personeelskosten!$D$11=WB!$Q$5),Personeelsinzet!D47*WB!$R$12,
IF(AND(Personeelsinzet!$D$93=WB!$AP$6,Personeelskosten!$D$11=WB!$Q$6),Personeelsinzet!D47*WB!$R$13,""))))</f>
        <v>0</v>
      </c>
      <c r="D442" s="122">
        <f>IF(AND(NOT(B442=""),NOT(LEFT(Personeelsinzet!D$16,10)="medewerker")),C$302,0)</f>
        <v>0</v>
      </c>
      <c r="E442">
        <f t="shared" si="6"/>
        <v>0</v>
      </c>
    </row>
    <row r="443" spans="1:5" x14ac:dyDescent="0.2">
      <c r="A443" t="str">
        <f>'Simulatie kostenplan'!$B$25</f>
        <v>Personeelskosten</v>
      </c>
      <c r="B443" s="120" t="str">
        <f>IF('Simulatie kostenplan'!$E$36='Simulatie kostenplan'!$F$22,"",IF(AND($B$300="JA",NOT(LEFT(Personeelsinzet!D$16,10)="medewerker"),LEFT(Personeelsinzet!$B48,1)="1"),CONCATENATE("WP- ",WB!$J$4),
IF(AND($B$300="JA",NOT(LEFT(Personeelsinzet!D$16,10)="medewerker"),LEFT(Personeelsinzet!$B48,1)="2"),CONCATENATE("WP- ",WB!$J$5),
IF(AND($B$300="JA",NOT(LEFT(Personeelsinzet!D$16,10)="medewerker"),LEFT(Personeelsinzet!$B48,1)="3"),CONCATENATE("WP- ",WB!$J$6),
IF(AND($B$300="JA",NOT(LEFT(Personeelsinzet!D$16,10)="medewerker"),LEFT(Personeelsinzet!$B48,1)="4"),CONCATENATE("WP- ",WB!$J$7),
IF(AND($B$300="JA",NOT(LEFT(Personeelsinzet!D$16,10)="medewerker"),LEFT(Personeelsinzet!$B48,1)="5"),CONCATENATE("WP- ",WB!$J$8),
IF(AND($B$300="JA",NOT(LEFT(Personeelsinzet!D$16,10)="medewerker"),LEFT(Personeelsinzet!$B48,1)="6"),CONCATENATE("WP- ",WB!$J$9),
IF(AND($B$300="JA",NOT(LEFT(Personeelsinzet!D$16,10)="medewerker"),LEFT(Personeelsinzet!$B48,1)="7"),CONCATENATE("WP- ",WB!$J$10),""))))))))</f>
        <v/>
      </c>
      <c r="C443" s="121">
        <f>IF(B443="",0,IF(Personeelsinzet!$D$93=$AP$5,Personeelsinzet!D48*C$303,
IF(AND(Personeelsinzet!$D$93=WB!$AP$6,Personeelskosten!$D$11=WB!$Q$5),Personeelsinzet!D48*WB!$R$12,
IF(AND(Personeelsinzet!$D$93=WB!$AP$6,Personeelskosten!$D$11=WB!$Q$6),Personeelsinzet!D48*WB!$R$13,""))))</f>
        <v>0</v>
      </c>
      <c r="D443" s="122">
        <f>IF(AND(NOT(B443=""),NOT(LEFT(Personeelsinzet!D$16,10)="medewerker")),C$302,0)</f>
        <v>0</v>
      </c>
      <c r="E443">
        <f t="shared" si="6"/>
        <v>0</v>
      </c>
    </row>
    <row r="444" spans="1:5" x14ac:dyDescent="0.2">
      <c r="A444" t="str">
        <f>'Simulatie kostenplan'!$B$25</f>
        <v>Personeelskosten</v>
      </c>
      <c r="B444" s="120" t="str">
        <f>IF('Simulatie kostenplan'!$E$36='Simulatie kostenplan'!$F$22,"",IF(AND($B$300="JA",NOT(LEFT(Personeelsinzet!D$16,10)="medewerker"),LEFT(Personeelsinzet!$B49,1)="1"),CONCATENATE("WP- ",WB!$J$4),
IF(AND($B$300="JA",NOT(LEFT(Personeelsinzet!D$16,10)="medewerker"),LEFT(Personeelsinzet!$B49,1)="2"),CONCATENATE("WP- ",WB!$J$5),
IF(AND($B$300="JA",NOT(LEFT(Personeelsinzet!D$16,10)="medewerker"),LEFT(Personeelsinzet!$B49,1)="3"),CONCATENATE("WP- ",WB!$J$6),
IF(AND($B$300="JA",NOT(LEFT(Personeelsinzet!D$16,10)="medewerker"),LEFT(Personeelsinzet!$B49,1)="4"),CONCATENATE("WP- ",WB!$J$7),
IF(AND($B$300="JA",NOT(LEFT(Personeelsinzet!D$16,10)="medewerker"),LEFT(Personeelsinzet!$B49,1)="5"),CONCATENATE("WP- ",WB!$J$8),
IF(AND($B$300="JA",NOT(LEFT(Personeelsinzet!D$16,10)="medewerker"),LEFT(Personeelsinzet!$B49,1)="6"),CONCATENATE("WP- ",WB!$J$9),
IF(AND($B$300="JA",NOT(LEFT(Personeelsinzet!D$16,10)="medewerker"),LEFT(Personeelsinzet!$B49,1)="7"),CONCATENATE("WP- ",WB!$J$10),""))))))))</f>
        <v/>
      </c>
      <c r="C444" s="121">
        <f>IF(B444="",0,IF(Personeelsinzet!$D$93=$AP$5,Personeelsinzet!D49*C$303,
IF(AND(Personeelsinzet!$D$93=WB!$AP$6,Personeelskosten!$D$11=WB!$Q$5),Personeelsinzet!D49*WB!$R$12,
IF(AND(Personeelsinzet!$D$93=WB!$AP$6,Personeelskosten!$D$11=WB!$Q$6),Personeelsinzet!D49*WB!$R$13,""))))</f>
        <v>0</v>
      </c>
      <c r="D444" s="122">
        <f>IF(AND(NOT(B444=""),NOT(LEFT(Personeelsinzet!D$16,10)="medewerker")),C$302,0)</f>
        <v>0</v>
      </c>
      <c r="E444">
        <f t="shared" si="6"/>
        <v>0</v>
      </c>
    </row>
    <row r="445" spans="1:5" x14ac:dyDescent="0.2">
      <c r="A445" t="str">
        <f>'Simulatie kostenplan'!$B$25</f>
        <v>Personeelskosten</v>
      </c>
      <c r="B445" s="120" t="str">
        <f>IF('Simulatie kostenplan'!$E$36='Simulatie kostenplan'!$F$22,"",IF(AND($B$300="JA",NOT(LEFT(Personeelsinzet!D$16,10)="medewerker"),LEFT(Personeelsinzet!$B50,1)="1"),CONCATENATE("WP- ",WB!$J$4),
IF(AND($B$300="JA",NOT(LEFT(Personeelsinzet!D$16,10)="medewerker"),LEFT(Personeelsinzet!$B50,1)="2"),CONCATENATE("WP- ",WB!$J$5),
IF(AND($B$300="JA",NOT(LEFT(Personeelsinzet!D$16,10)="medewerker"),LEFT(Personeelsinzet!$B50,1)="3"),CONCATENATE("WP- ",WB!$J$6),
IF(AND($B$300="JA",NOT(LEFT(Personeelsinzet!D$16,10)="medewerker"),LEFT(Personeelsinzet!$B50,1)="4"),CONCATENATE("WP- ",WB!$J$7),
IF(AND($B$300="JA",NOT(LEFT(Personeelsinzet!D$16,10)="medewerker"),LEFT(Personeelsinzet!$B50,1)="5"),CONCATENATE("WP- ",WB!$J$8),
IF(AND($B$300="JA",NOT(LEFT(Personeelsinzet!D$16,10)="medewerker"),LEFT(Personeelsinzet!$B50,1)="6"),CONCATENATE("WP- ",WB!$J$9),
IF(AND($B$300="JA",NOT(LEFT(Personeelsinzet!D$16,10)="medewerker"),LEFT(Personeelsinzet!$B50,1)="7"),CONCATENATE("WP- ",WB!$J$10),""))))))))</f>
        <v/>
      </c>
      <c r="C445" s="121">
        <f>IF(B445="",0,IF(Personeelsinzet!$D$93=$AP$5,Personeelsinzet!D50*C$303,
IF(AND(Personeelsinzet!$D$93=WB!$AP$6,Personeelskosten!$D$11=WB!$Q$5),Personeelsinzet!D50*WB!$R$12,
IF(AND(Personeelsinzet!$D$93=WB!$AP$6,Personeelskosten!$D$11=WB!$Q$6),Personeelsinzet!D50*WB!$R$13,""))))</f>
        <v>0</v>
      </c>
      <c r="D445" s="122">
        <f>IF(AND(NOT(B445=""),NOT(LEFT(Personeelsinzet!D$16,10)="medewerker")),C$302,0)</f>
        <v>0</v>
      </c>
      <c r="E445">
        <f t="shared" si="6"/>
        <v>0</v>
      </c>
    </row>
    <row r="446" spans="1:5" x14ac:dyDescent="0.2">
      <c r="A446" t="str">
        <f>'Simulatie kostenplan'!$B$25</f>
        <v>Personeelskosten</v>
      </c>
      <c r="B446" s="120" t="str">
        <f>IF('Simulatie kostenplan'!$E$36='Simulatie kostenplan'!$F$22,"",IF(AND($B$300="JA",NOT(LEFT(Personeelsinzet!D$16,10)="medewerker"),LEFT(Personeelsinzet!$B51,1)="1"),CONCATENATE("WP- ",WB!$J$4),
IF(AND($B$300="JA",NOT(LEFT(Personeelsinzet!D$16,10)="medewerker"),LEFT(Personeelsinzet!$B51,1)="2"),CONCATENATE("WP- ",WB!$J$5),
IF(AND($B$300="JA",NOT(LEFT(Personeelsinzet!D$16,10)="medewerker"),LEFT(Personeelsinzet!$B51,1)="3"),CONCATENATE("WP- ",WB!$J$6),
IF(AND($B$300="JA",NOT(LEFT(Personeelsinzet!D$16,10)="medewerker"),LEFT(Personeelsinzet!$B51,1)="4"),CONCATENATE("WP- ",WB!$J$7),
IF(AND($B$300="JA",NOT(LEFT(Personeelsinzet!D$16,10)="medewerker"),LEFT(Personeelsinzet!$B51,1)="5"),CONCATENATE("WP- ",WB!$J$8),
IF(AND($B$300="JA",NOT(LEFT(Personeelsinzet!D$16,10)="medewerker"),LEFT(Personeelsinzet!$B51,1)="6"),CONCATENATE("WP- ",WB!$J$9),
IF(AND($B$300="JA",NOT(LEFT(Personeelsinzet!D$16,10)="medewerker"),LEFT(Personeelsinzet!$B51,1)="7"),CONCATENATE("WP- ",WB!$J$10),""))))))))</f>
        <v/>
      </c>
      <c r="C446" s="121">
        <f>IF(B446="",0,IF(Personeelsinzet!$D$93=$AP$5,Personeelsinzet!D51*C$303,
IF(AND(Personeelsinzet!$D$93=WB!$AP$6,Personeelskosten!$D$11=WB!$Q$5),Personeelsinzet!D51*WB!$R$12,
IF(AND(Personeelsinzet!$D$93=WB!$AP$6,Personeelskosten!$D$11=WB!$Q$6),Personeelsinzet!D51*WB!$R$13,""))))</f>
        <v>0</v>
      </c>
      <c r="D446" s="122">
        <f>IF(AND(NOT(B446=""),NOT(LEFT(Personeelsinzet!D$16,10)="medewerker")),C$302,0)</f>
        <v>0</v>
      </c>
      <c r="E446">
        <f t="shared" si="6"/>
        <v>0</v>
      </c>
    </row>
    <row r="447" spans="1:5" x14ac:dyDescent="0.2">
      <c r="A447" t="str">
        <f>'Simulatie kostenplan'!$B$25</f>
        <v>Personeelskosten</v>
      </c>
      <c r="B447" s="120" t="str">
        <f>IF('Simulatie kostenplan'!$E$36='Simulatie kostenplan'!$F$22,"",IF(AND($B$300="JA",NOT(LEFT(Personeelsinzet!D$16,10)="medewerker"),LEFT(Personeelsinzet!$B52,1)="1"),CONCATENATE("WP- ",WB!$J$4),
IF(AND($B$300="JA",NOT(LEFT(Personeelsinzet!D$16,10)="medewerker"),LEFT(Personeelsinzet!$B52,1)="2"),CONCATENATE("WP- ",WB!$J$5),
IF(AND($B$300="JA",NOT(LEFT(Personeelsinzet!D$16,10)="medewerker"),LEFT(Personeelsinzet!$B52,1)="3"),CONCATENATE("WP- ",WB!$J$6),
IF(AND($B$300="JA",NOT(LEFT(Personeelsinzet!D$16,10)="medewerker"),LEFT(Personeelsinzet!$B52,1)="4"),CONCATENATE("WP- ",WB!$J$7),
IF(AND($B$300="JA",NOT(LEFT(Personeelsinzet!D$16,10)="medewerker"),LEFT(Personeelsinzet!$B52,1)="5"),CONCATENATE("WP- ",WB!$J$8),
IF(AND($B$300="JA",NOT(LEFT(Personeelsinzet!D$16,10)="medewerker"),LEFT(Personeelsinzet!$B52,1)="6"),CONCATENATE("WP- ",WB!$J$9),
IF(AND($B$300="JA",NOT(LEFT(Personeelsinzet!D$16,10)="medewerker"),LEFT(Personeelsinzet!$B52,1)="7"),CONCATENATE("WP- ",WB!$J$10),""))))))))</f>
        <v/>
      </c>
      <c r="C447" s="121">
        <f>IF(B447="",0,IF(Personeelsinzet!$D$93=$AP$5,Personeelsinzet!D52*C$303,
IF(AND(Personeelsinzet!$D$93=WB!$AP$6,Personeelskosten!$D$11=WB!$Q$5),Personeelsinzet!D52*WB!$R$12,
IF(AND(Personeelsinzet!$D$93=WB!$AP$6,Personeelskosten!$D$11=WB!$Q$6),Personeelsinzet!D52*WB!$R$13,""))))</f>
        <v>0</v>
      </c>
      <c r="D447" s="122">
        <f>IF(AND(NOT(B447=""),NOT(LEFT(Personeelsinzet!D$16,10)="medewerker")),C$302,0)</f>
        <v>0</v>
      </c>
      <c r="E447">
        <f t="shared" si="6"/>
        <v>0</v>
      </c>
    </row>
    <row r="448" spans="1:5" x14ac:dyDescent="0.2">
      <c r="A448" t="str">
        <f>'Simulatie kostenplan'!$B$25</f>
        <v>Personeelskosten</v>
      </c>
      <c r="B448" s="120" t="str">
        <f>IF('Simulatie kostenplan'!$E$36='Simulatie kostenplan'!$F$22,"",IF(AND($B$300="JA",NOT(LEFT(Personeelsinzet!D$16,10)="medewerker"),LEFT(Personeelsinzet!$B53,1)="1"),CONCATENATE("WP- ",WB!$J$4),
IF(AND($B$300="JA",NOT(LEFT(Personeelsinzet!D$16,10)="medewerker"),LEFT(Personeelsinzet!$B53,1)="2"),CONCATENATE("WP- ",WB!$J$5),
IF(AND($B$300="JA",NOT(LEFT(Personeelsinzet!D$16,10)="medewerker"),LEFT(Personeelsinzet!$B53,1)="3"),CONCATENATE("WP- ",WB!$J$6),
IF(AND($B$300="JA",NOT(LEFT(Personeelsinzet!D$16,10)="medewerker"),LEFT(Personeelsinzet!$B53,1)="4"),CONCATENATE("WP- ",WB!$J$7),
IF(AND($B$300="JA",NOT(LEFT(Personeelsinzet!D$16,10)="medewerker"),LEFT(Personeelsinzet!$B53,1)="5"),CONCATENATE("WP- ",WB!$J$8),
IF(AND($B$300="JA",NOT(LEFT(Personeelsinzet!D$16,10)="medewerker"),LEFT(Personeelsinzet!$B53,1)="6"),CONCATENATE("WP- ",WB!$J$9),
IF(AND($B$300="JA",NOT(LEFT(Personeelsinzet!D$16,10)="medewerker"),LEFT(Personeelsinzet!$B53,1)="7"),CONCATENATE("WP- ",WB!$J$10),""))))))))</f>
        <v/>
      </c>
      <c r="C448" s="121">
        <f>IF(B448="",0,IF(Personeelsinzet!$D$93=$AP$5,Personeelsinzet!D53*C$303,
IF(AND(Personeelsinzet!$D$93=WB!$AP$6,Personeelskosten!$D$11=WB!$Q$5),Personeelsinzet!D53*WB!$R$12,
IF(AND(Personeelsinzet!$D$93=WB!$AP$6,Personeelskosten!$D$11=WB!$Q$6),Personeelsinzet!D53*WB!$R$13,""))))</f>
        <v>0</v>
      </c>
      <c r="D448" s="122">
        <f>IF(AND(NOT(B448=""),NOT(LEFT(Personeelsinzet!D$16,10)="medewerker")),C$302,0)</f>
        <v>0</v>
      </c>
      <c r="E448">
        <f t="shared" si="6"/>
        <v>0</v>
      </c>
    </row>
    <row r="449" spans="1:6" x14ac:dyDescent="0.2">
      <c r="A449" t="str">
        <f>'Simulatie kostenplan'!$B$25</f>
        <v>Personeelskosten</v>
      </c>
      <c r="B449" s="120" t="str">
        <f>IF('Simulatie kostenplan'!$E$36='Simulatie kostenplan'!$F$22,"",IF(AND($B$300="JA",NOT(LEFT(Personeelsinzet!D$16,10)="medewerker"),LEFT(Personeelsinzet!$B54,1)="1"),CONCATENATE("WP- ",WB!$J$4),
IF(AND($B$300="JA",NOT(LEFT(Personeelsinzet!D$16,10)="medewerker"),LEFT(Personeelsinzet!$B54,1)="2"),CONCATENATE("WP- ",WB!$J$5),
IF(AND($B$300="JA",NOT(LEFT(Personeelsinzet!D$16,10)="medewerker"),LEFT(Personeelsinzet!$B54,1)="3"),CONCATENATE("WP- ",WB!$J$6),
IF(AND($B$300="JA",NOT(LEFT(Personeelsinzet!D$16,10)="medewerker"),LEFT(Personeelsinzet!$B54,1)="4"),CONCATENATE("WP- ",WB!$J$7),
IF(AND($B$300="JA",NOT(LEFT(Personeelsinzet!D$16,10)="medewerker"),LEFT(Personeelsinzet!$B54,1)="5"),CONCATENATE("WP- ",WB!$J$8),
IF(AND($B$300="JA",NOT(LEFT(Personeelsinzet!D$16,10)="medewerker"),LEFT(Personeelsinzet!$B54,1)="6"),CONCATENATE("WP- ",WB!$J$9),
IF(AND($B$300="JA",NOT(LEFT(Personeelsinzet!D$16,10)="medewerker"),LEFT(Personeelsinzet!$B54,1)="7"),CONCATENATE("WP- ",WB!$J$10),""))))))))</f>
        <v/>
      </c>
      <c r="C449" s="121">
        <f>IF(B449="",0,IF(Personeelsinzet!$D$93=$AP$5,Personeelsinzet!D54*C$303,
IF(AND(Personeelsinzet!$D$93=WB!$AP$6,Personeelskosten!$D$11=WB!$Q$5),Personeelsinzet!D54*WB!$R$12,
IF(AND(Personeelsinzet!$D$93=WB!$AP$6,Personeelskosten!$D$11=WB!$Q$6),Personeelsinzet!D54*WB!$R$13,""))))</f>
        <v>0</v>
      </c>
      <c r="D449" s="122">
        <f>IF(AND(NOT(B449=""),NOT(LEFT(Personeelsinzet!D$16,10)="medewerker")),C$302,0)</f>
        <v>0</v>
      </c>
      <c r="E449">
        <f t="shared" si="6"/>
        <v>0</v>
      </c>
    </row>
    <row r="450" spans="1:6" x14ac:dyDescent="0.2">
      <c r="A450" t="str">
        <f>'Simulatie kostenplan'!$B$25</f>
        <v>Personeelskosten</v>
      </c>
      <c r="B450" s="120" t="str">
        <f>IF('Simulatie kostenplan'!$E$36='Simulatie kostenplan'!$F$22,"",IF(AND($B$300="JA",NOT(LEFT(Personeelsinzet!D$16,10)="medewerker"),LEFT(Personeelsinzet!$B55,1)="1"),CONCATENATE("WP- ",WB!$J$4),
IF(AND($B$300="JA",NOT(LEFT(Personeelsinzet!D$16,10)="medewerker"),LEFT(Personeelsinzet!$B55,1)="2"),CONCATENATE("WP- ",WB!$J$5),
IF(AND($B$300="JA",NOT(LEFT(Personeelsinzet!D$16,10)="medewerker"),LEFT(Personeelsinzet!$B55,1)="3"),CONCATENATE("WP- ",WB!$J$6),
IF(AND($B$300="JA",NOT(LEFT(Personeelsinzet!D$16,10)="medewerker"),LEFT(Personeelsinzet!$B55,1)="4"),CONCATENATE("WP- ",WB!$J$7),
IF(AND($B$300="JA",NOT(LEFT(Personeelsinzet!D$16,10)="medewerker"),LEFT(Personeelsinzet!$B55,1)="5"),CONCATENATE("WP- ",WB!$J$8),
IF(AND($B$300="JA",NOT(LEFT(Personeelsinzet!D$16,10)="medewerker"),LEFT(Personeelsinzet!$B55,1)="6"),CONCATENATE("WP- ",WB!$J$9),
IF(AND($B$300="JA",NOT(LEFT(Personeelsinzet!D$16,10)="medewerker"),LEFT(Personeelsinzet!$B55,1)="7"),CONCATENATE("WP- ",WB!$J$10),""))))))))</f>
        <v/>
      </c>
      <c r="C450" s="121">
        <f>IF(B450="",0,IF(Personeelsinzet!$D$93=$AP$5,Personeelsinzet!D55*C$303,
IF(AND(Personeelsinzet!$D$93=WB!$AP$6,Personeelskosten!$D$11=WB!$Q$5),Personeelsinzet!D55*WB!$R$12,
IF(AND(Personeelsinzet!$D$93=WB!$AP$6,Personeelskosten!$D$11=WB!$Q$6),Personeelsinzet!D55*WB!$R$13,""))))</f>
        <v>0</v>
      </c>
      <c r="D450" s="122">
        <f>IF(AND(NOT(B450=""),NOT(LEFT(Personeelsinzet!D$16,10)="medewerker")),C$302,0)</f>
        <v>0</v>
      </c>
      <c r="E450">
        <f t="shared" si="6"/>
        <v>0</v>
      </c>
    </row>
    <row r="451" spans="1:6" x14ac:dyDescent="0.2">
      <c r="A451" t="str">
        <f>'Simulatie kostenplan'!$B$25</f>
        <v>Personeelskosten</v>
      </c>
      <c r="B451" s="120" t="str">
        <f>IF('Simulatie kostenplan'!$E$36='Simulatie kostenplan'!$F$22,"",IF(AND($B$300="JA",NOT(LEFT(Personeelsinzet!E$16,10)="medewerker"),LEFT(Personeelsinzet!$B21,1)="1"),CONCATENATE("WP- ",WB!$J$4),
IF(AND($B$300="JA",NOT(LEFT(Personeelsinzet!E$16,10)="medewerker"),LEFT(Personeelsinzet!$B21,1)="2"),CONCATENATE("WP- ",WB!$J$5),
IF(AND($B$300="JA",NOT(LEFT(Personeelsinzet!E$16,10)="medewerker"),LEFT(Personeelsinzet!$B21,1)="3"),CONCATENATE("WP- ",WB!$J$6),
IF(AND($B$300="JA",NOT(LEFT(Personeelsinzet!E$16,10)="medewerker"),LEFT(Personeelsinzet!$B21,1)="4"),CONCATENATE("WP- ",WB!$J$7),
IF(AND($B$300="JA",NOT(LEFT(Personeelsinzet!E$16,10)="medewerker"),LEFT(Personeelsinzet!$B21,1)="5"),CONCATENATE("WP- ",WB!$J$8),
IF(AND($B$300="JA",NOT(LEFT(Personeelsinzet!E$16,10)="medewerker"),LEFT(Personeelsinzet!$B21,1)="6"),CONCATENATE("WP- ",WB!$J$9),
IF(AND($B$300="JA",NOT(LEFT(Personeelsinzet!E$16,10)="medewerker"),LEFT(Personeelsinzet!$B21,1)="7"),CONCATENATE("WP- ",WB!$J$10),""))))))))</f>
        <v/>
      </c>
      <c r="C451" s="121">
        <f>IF(B451="",0,IF(Personeelsinzet!$D$93=$AP$5,Personeelsinzet!E21*D$303,
IF(AND(Personeelsinzet!$D$93=WB!$AP$6,Personeelskosten!$D$11=WB!$Q$5),Personeelsinzet!E21*WB!$R$12,
IF(AND(Personeelsinzet!$D$93=WB!$AP$6,Personeelskosten!$D$11=WB!$Q$6),Personeelsinzet!E21*WB!$R$13,""))))</f>
        <v>0</v>
      </c>
      <c r="D451" s="122">
        <f>IF(AND(NOT(B451=""),NOT(LEFT(Personeelsinzet!E$16,10)="medewerker")),D$302,0)</f>
        <v>0</v>
      </c>
      <c r="E451">
        <f t="shared" si="6"/>
        <v>0</v>
      </c>
      <c r="F451" s="120"/>
    </row>
    <row r="452" spans="1:6" x14ac:dyDescent="0.2">
      <c r="A452" t="str">
        <f>'Simulatie kostenplan'!$B$25</f>
        <v>Personeelskosten</v>
      </c>
      <c r="B452" s="120" t="str">
        <f>IF('Simulatie kostenplan'!$E$36='Simulatie kostenplan'!$F$22,"",IF(AND($B$300="JA",NOT(LEFT(Personeelsinzet!E$16,10)="medewerker"),LEFT(Personeelsinzet!$B22,1)="1"),CONCATENATE("WP- ",WB!$J$4),
IF(AND($B$300="JA",NOT(LEFT(Personeelsinzet!E$16,10)="medewerker"),LEFT(Personeelsinzet!$B22,1)="2"),CONCATENATE("WP- ",WB!$J$5),
IF(AND($B$300="JA",NOT(LEFT(Personeelsinzet!E$16,10)="medewerker"),LEFT(Personeelsinzet!$B22,1)="3"),CONCATENATE("WP- ",WB!$J$6),
IF(AND($B$300="JA",NOT(LEFT(Personeelsinzet!E$16,10)="medewerker"),LEFT(Personeelsinzet!$B22,1)="4"),CONCATENATE("WP- ",WB!$J$7),
IF(AND($B$300="JA",NOT(LEFT(Personeelsinzet!E$16,10)="medewerker"),LEFT(Personeelsinzet!$B22,1)="5"),CONCATENATE("WP- ",WB!$J$8),
IF(AND($B$300="JA",NOT(LEFT(Personeelsinzet!E$16,10)="medewerker"),LEFT(Personeelsinzet!$B22,1)="6"),CONCATENATE("WP- ",WB!$J$9),
IF(AND($B$300="JA",NOT(LEFT(Personeelsinzet!E$16,10)="medewerker"),LEFT(Personeelsinzet!$B22,1)="7"),CONCATENATE("WP- ",WB!$J$10),""))))))))</f>
        <v/>
      </c>
      <c r="C452" s="121">
        <f>IF(B452="",0,IF(Personeelsinzet!$D$93=$AP$5,Personeelsinzet!E22*D$303,
IF(AND(Personeelsinzet!$D$93=WB!$AP$6,Personeelskosten!$D$11=WB!$Q$5),Personeelsinzet!E22*WB!$R$12,
IF(AND(Personeelsinzet!$D$93=WB!$AP$6,Personeelskosten!$D$11=WB!$Q$6),Personeelsinzet!E22*WB!$R$13,""))))</f>
        <v>0</v>
      </c>
      <c r="D452" s="122">
        <f>IF(AND(NOT(B452=""),NOT(LEFT(Personeelsinzet!E$16,10)="medewerker")),D$302,0)</f>
        <v>0</v>
      </c>
      <c r="E452">
        <f t="shared" si="6"/>
        <v>0</v>
      </c>
    </row>
    <row r="453" spans="1:6" x14ac:dyDescent="0.2">
      <c r="A453" t="str">
        <f>'Simulatie kostenplan'!$B$25</f>
        <v>Personeelskosten</v>
      </c>
      <c r="B453" s="120" t="str">
        <f>IF('Simulatie kostenplan'!$E$36='Simulatie kostenplan'!$F$22,"",IF(AND($B$300="JA",NOT(LEFT(Personeelsinzet!E$16,10)="medewerker"),LEFT(Personeelsinzet!$B23,1)="1"),CONCATENATE("WP- ",WB!$J$4),
IF(AND($B$300="JA",NOT(LEFT(Personeelsinzet!E$16,10)="medewerker"),LEFT(Personeelsinzet!$B23,1)="2"),CONCATENATE("WP- ",WB!$J$5),
IF(AND($B$300="JA",NOT(LEFT(Personeelsinzet!E$16,10)="medewerker"),LEFT(Personeelsinzet!$B23,1)="3"),CONCATENATE("WP- ",WB!$J$6),
IF(AND($B$300="JA",NOT(LEFT(Personeelsinzet!E$16,10)="medewerker"),LEFT(Personeelsinzet!$B23,1)="4"),CONCATENATE("WP- ",WB!$J$7),
IF(AND($B$300="JA",NOT(LEFT(Personeelsinzet!E$16,10)="medewerker"),LEFT(Personeelsinzet!$B23,1)="5"),CONCATENATE("WP- ",WB!$J$8),
IF(AND($B$300="JA",NOT(LEFT(Personeelsinzet!E$16,10)="medewerker"),LEFT(Personeelsinzet!$B23,1)="6"),CONCATENATE("WP- ",WB!$J$9),
IF(AND($B$300="JA",NOT(LEFT(Personeelsinzet!E$16,10)="medewerker"),LEFT(Personeelsinzet!$B23,1)="7"),CONCATENATE("WP- ",WB!$J$10),""))))))))</f>
        <v/>
      </c>
      <c r="C453" s="121">
        <f>IF(B453="",0,IF(Personeelsinzet!$D$93=$AP$5,Personeelsinzet!E23*D$303,
IF(AND(Personeelsinzet!$D$93=WB!$AP$6,Personeelskosten!$D$11=WB!$Q$5),Personeelsinzet!E23*WB!$R$12,
IF(AND(Personeelsinzet!$D$93=WB!$AP$6,Personeelskosten!$D$11=WB!$Q$6),Personeelsinzet!E23*WB!$R$13,""))))</f>
        <v>0</v>
      </c>
      <c r="D453" s="122">
        <f>IF(AND(NOT(B453=""),NOT(LEFT(Personeelsinzet!E$16,10)="medewerker")),D$302,0)</f>
        <v>0</v>
      </c>
      <c r="E453">
        <f t="shared" si="6"/>
        <v>0</v>
      </c>
    </row>
    <row r="454" spans="1:6" x14ac:dyDescent="0.2">
      <c r="A454" t="str">
        <f>'Simulatie kostenplan'!$B$25</f>
        <v>Personeelskosten</v>
      </c>
      <c r="B454" s="120" t="str">
        <f>IF('Simulatie kostenplan'!$E$36='Simulatie kostenplan'!$F$22,"",IF(AND($B$300="JA",NOT(LEFT(Personeelsinzet!E$16,10)="medewerker"),LEFT(Personeelsinzet!$B24,1)="1"),CONCATENATE("WP- ",WB!$J$4),
IF(AND($B$300="JA",NOT(LEFT(Personeelsinzet!E$16,10)="medewerker"),LEFT(Personeelsinzet!$B24,1)="2"),CONCATENATE("WP- ",WB!$J$5),
IF(AND($B$300="JA",NOT(LEFT(Personeelsinzet!E$16,10)="medewerker"),LEFT(Personeelsinzet!$B24,1)="3"),CONCATENATE("WP- ",WB!$J$6),
IF(AND($B$300="JA",NOT(LEFT(Personeelsinzet!E$16,10)="medewerker"),LEFT(Personeelsinzet!$B24,1)="4"),CONCATENATE("WP- ",WB!$J$7),
IF(AND($B$300="JA",NOT(LEFT(Personeelsinzet!E$16,10)="medewerker"),LEFT(Personeelsinzet!$B24,1)="5"),CONCATENATE("WP- ",WB!$J$8),
IF(AND($B$300="JA",NOT(LEFT(Personeelsinzet!E$16,10)="medewerker"),LEFT(Personeelsinzet!$B24,1)="6"),CONCATENATE("WP- ",WB!$J$9),
IF(AND($B$300="JA",NOT(LEFT(Personeelsinzet!E$16,10)="medewerker"),LEFT(Personeelsinzet!$B24,1)="7"),CONCATENATE("WP- ",WB!$J$10),""))))))))</f>
        <v/>
      </c>
      <c r="C454" s="121">
        <f>IF(B454="",0,IF(Personeelsinzet!$D$93=$AP$5,Personeelsinzet!E24*D$303,
IF(AND(Personeelsinzet!$D$93=WB!$AP$6,Personeelskosten!$D$11=WB!$Q$5),Personeelsinzet!E24*WB!$R$12,
IF(AND(Personeelsinzet!$D$93=WB!$AP$6,Personeelskosten!$D$11=WB!$Q$6),Personeelsinzet!E24*WB!$R$13,""))))</f>
        <v>0</v>
      </c>
      <c r="D454" s="122">
        <f>IF(AND(NOT(B454=""),NOT(LEFT(Personeelsinzet!E$16,10)="medewerker")),D$302,0)</f>
        <v>0</v>
      </c>
      <c r="E454">
        <f t="shared" si="6"/>
        <v>0</v>
      </c>
    </row>
    <row r="455" spans="1:6" x14ac:dyDescent="0.2">
      <c r="A455" t="str">
        <f>'Simulatie kostenplan'!$B$25</f>
        <v>Personeelskosten</v>
      </c>
      <c r="B455" s="120" t="str">
        <f>IF('Simulatie kostenplan'!$E$36='Simulatie kostenplan'!$F$22,"",IF(AND($B$300="JA",NOT(LEFT(Personeelsinzet!E$16,10)="medewerker"),LEFT(Personeelsinzet!$B25,1)="1"),CONCATENATE("WP- ",WB!$J$4),
IF(AND($B$300="JA",NOT(LEFT(Personeelsinzet!E$16,10)="medewerker"),LEFT(Personeelsinzet!$B25,1)="2"),CONCATENATE("WP- ",WB!$J$5),
IF(AND($B$300="JA",NOT(LEFT(Personeelsinzet!E$16,10)="medewerker"),LEFT(Personeelsinzet!$B25,1)="3"),CONCATENATE("WP- ",WB!$J$6),
IF(AND($B$300="JA",NOT(LEFT(Personeelsinzet!E$16,10)="medewerker"),LEFT(Personeelsinzet!$B25,1)="4"),CONCATENATE("WP- ",WB!$J$7),
IF(AND($B$300="JA",NOT(LEFT(Personeelsinzet!E$16,10)="medewerker"),LEFT(Personeelsinzet!$B25,1)="5"),CONCATENATE("WP- ",WB!$J$8),
IF(AND($B$300="JA",NOT(LEFT(Personeelsinzet!E$16,10)="medewerker"),LEFT(Personeelsinzet!$B25,1)="6"),CONCATENATE("WP- ",WB!$J$9),
IF(AND($B$300="JA",NOT(LEFT(Personeelsinzet!E$16,10)="medewerker"),LEFT(Personeelsinzet!$B25,1)="7"),CONCATENATE("WP- ",WB!$J$10),""))))))))</f>
        <v/>
      </c>
      <c r="C455" s="121">
        <f>IF(B455="",0,IF(Personeelsinzet!$D$93=$AP$5,Personeelsinzet!E25*D$303,
IF(AND(Personeelsinzet!$D$93=WB!$AP$6,Personeelskosten!$D$11=WB!$Q$5),Personeelsinzet!E25*WB!$R$12,
IF(AND(Personeelsinzet!$D$93=WB!$AP$6,Personeelskosten!$D$11=WB!$Q$6),Personeelsinzet!E25*WB!$R$13,""))))</f>
        <v>0</v>
      </c>
      <c r="D455" s="122">
        <f>IF(AND(NOT(B455=""),NOT(LEFT(Personeelsinzet!E$16,10)="medewerker")),D$302,0)</f>
        <v>0</v>
      </c>
      <c r="E455">
        <f t="shared" si="6"/>
        <v>0</v>
      </c>
    </row>
    <row r="456" spans="1:6" x14ac:dyDescent="0.2">
      <c r="A456" t="str">
        <f>'Simulatie kostenplan'!$B$25</f>
        <v>Personeelskosten</v>
      </c>
      <c r="B456" s="120" t="str">
        <f>IF('Simulatie kostenplan'!$E$36='Simulatie kostenplan'!$F$22,"",IF(AND($B$300="JA",NOT(LEFT(Personeelsinzet!E$16,10)="medewerker"),LEFT(Personeelsinzet!$B26,1)="1"),CONCATENATE("WP- ",WB!$J$4),
IF(AND($B$300="JA",NOT(LEFT(Personeelsinzet!E$16,10)="medewerker"),LEFT(Personeelsinzet!$B26,1)="2"),CONCATENATE("WP- ",WB!$J$5),
IF(AND($B$300="JA",NOT(LEFT(Personeelsinzet!E$16,10)="medewerker"),LEFT(Personeelsinzet!$B26,1)="3"),CONCATENATE("WP- ",WB!$J$6),
IF(AND($B$300="JA",NOT(LEFT(Personeelsinzet!E$16,10)="medewerker"),LEFT(Personeelsinzet!$B26,1)="4"),CONCATENATE("WP- ",WB!$J$7),
IF(AND($B$300="JA",NOT(LEFT(Personeelsinzet!E$16,10)="medewerker"),LEFT(Personeelsinzet!$B26,1)="5"),CONCATENATE("WP- ",WB!$J$8),
IF(AND($B$300="JA",NOT(LEFT(Personeelsinzet!E$16,10)="medewerker"),LEFT(Personeelsinzet!$B26,1)="6"),CONCATENATE("WP- ",WB!$J$9),
IF(AND($B$300="JA",NOT(LEFT(Personeelsinzet!E$16,10)="medewerker"),LEFT(Personeelsinzet!$B26,1)="7"),CONCATENATE("WP- ",WB!$J$10),""))))))))</f>
        <v/>
      </c>
      <c r="C456" s="121">
        <f>IF(B456="",0,IF(Personeelsinzet!$D$93=$AP$5,Personeelsinzet!E26*D$303,
IF(AND(Personeelsinzet!$D$93=WB!$AP$6,Personeelskosten!$D$11=WB!$Q$5),Personeelsinzet!E26*WB!$R$12,
IF(AND(Personeelsinzet!$D$93=WB!$AP$6,Personeelskosten!$D$11=WB!$Q$6),Personeelsinzet!E26*WB!$R$13,""))))</f>
        <v>0</v>
      </c>
      <c r="D456" s="122">
        <f>IF(AND(NOT(B456=""),NOT(LEFT(Personeelsinzet!E$16,10)="medewerker")),D$302,0)</f>
        <v>0</v>
      </c>
      <c r="E456">
        <f t="shared" si="6"/>
        <v>0</v>
      </c>
    </row>
    <row r="457" spans="1:6" x14ac:dyDescent="0.2">
      <c r="A457" t="str">
        <f>'Simulatie kostenplan'!$B$25</f>
        <v>Personeelskosten</v>
      </c>
      <c r="B457" s="120" t="str">
        <f>IF('Simulatie kostenplan'!$E$36='Simulatie kostenplan'!$F$22,"",IF(AND($B$300="JA",NOT(LEFT(Personeelsinzet!E$16,10)="medewerker"),LEFT(Personeelsinzet!$B27,1)="1"),CONCATENATE("WP- ",WB!$J$4),
IF(AND($B$300="JA",NOT(LEFT(Personeelsinzet!E$16,10)="medewerker"),LEFT(Personeelsinzet!$B27,1)="2"),CONCATENATE("WP- ",WB!$J$5),
IF(AND($B$300="JA",NOT(LEFT(Personeelsinzet!E$16,10)="medewerker"),LEFT(Personeelsinzet!$B27,1)="3"),CONCATENATE("WP- ",WB!$J$6),
IF(AND($B$300="JA",NOT(LEFT(Personeelsinzet!E$16,10)="medewerker"),LEFT(Personeelsinzet!$B27,1)="4"),CONCATENATE("WP- ",WB!$J$7),
IF(AND($B$300="JA",NOT(LEFT(Personeelsinzet!E$16,10)="medewerker"),LEFT(Personeelsinzet!$B27,1)="5"),CONCATENATE("WP- ",WB!$J$8),
IF(AND($B$300="JA",NOT(LEFT(Personeelsinzet!E$16,10)="medewerker"),LEFT(Personeelsinzet!$B27,1)="6"),CONCATENATE("WP- ",WB!$J$9),
IF(AND($B$300="JA",NOT(LEFT(Personeelsinzet!E$16,10)="medewerker"),LEFT(Personeelsinzet!$B27,1)="7"),CONCATENATE("WP- ",WB!$J$10),""))))))))</f>
        <v/>
      </c>
      <c r="C457" s="121">
        <f>IF(B457="",0,IF(Personeelsinzet!$D$93=$AP$5,Personeelsinzet!E27*D$303,
IF(AND(Personeelsinzet!$D$93=WB!$AP$6,Personeelskosten!$D$11=WB!$Q$5),Personeelsinzet!E27*WB!$R$12,
IF(AND(Personeelsinzet!$D$93=WB!$AP$6,Personeelskosten!$D$11=WB!$Q$6),Personeelsinzet!E27*WB!$R$13,""))))</f>
        <v>0</v>
      </c>
      <c r="D457" s="122">
        <f>IF(AND(NOT(B457=""),NOT(LEFT(Personeelsinzet!E$16,10)="medewerker")),D$302,0)</f>
        <v>0</v>
      </c>
      <c r="E457">
        <f t="shared" si="6"/>
        <v>0</v>
      </c>
    </row>
    <row r="458" spans="1:6" x14ac:dyDescent="0.2">
      <c r="A458" t="str">
        <f>'Simulatie kostenplan'!$B$25</f>
        <v>Personeelskosten</v>
      </c>
      <c r="B458" s="120" t="str">
        <f>IF('Simulatie kostenplan'!$E$36='Simulatie kostenplan'!$F$22,"",IF(AND($B$300="JA",NOT(LEFT(Personeelsinzet!E$16,10)="medewerker"),LEFT(Personeelsinzet!$B28,1)="1"),CONCATENATE("WP- ",WB!$J$4),
IF(AND($B$300="JA",NOT(LEFT(Personeelsinzet!E$16,10)="medewerker"),LEFT(Personeelsinzet!$B28,1)="2"),CONCATENATE("WP- ",WB!$J$5),
IF(AND($B$300="JA",NOT(LEFT(Personeelsinzet!E$16,10)="medewerker"),LEFT(Personeelsinzet!$B28,1)="3"),CONCATENATE("WP- ",WB!$J$6),
IF(AND($B$300="JA",NOT(LEFT(Personeelsinzet!E$16,10)="medewerker"),LEFT(Personeelsinzet!$B28,1)="4"),CONCATENATE("WP- ",WB!$J$7),
IF(AND($B$300="JA",NOT(LEFT(Personeelsinzet!E$16,10)="medewerker"),LEFT(Personeelsinzet!$B28,1)="5"),CONCATENATE("WP- ",WB!$J$8),
IF(AND($B$300="JA",NOT(LEFT(Personeelsinzet!E$16,10)="medewerker"),LEFT(Personeelsinzet!$B28,1)="6"),CONCATENATE("WP- ",WB!$J$9),
IF(AND($B$300="JA",NOT(LEFT(Personeelsinzet!E$16,10)="medewerker"),LEFT(Personeelsinzet!$B28,1)="7"),CONCATENATE("WP- ",WB!$J$10),""))))))))</f>
        <v/>
      </c>
      <c r="C458" s="121">
        <f>IF(B458="",0,IF(Personeelsinzet!$D$93=$AP$5,Personeelsinzet!E28*D$303,
IF(AND(Personeelsinzet!$D$93=WB!$AP$6,Personeelskosten!$D$11=WB!$Q$5),Personeelsinzet!E28*WB!$R$12,
IF(AND(Personeelsinzet!$D$93=WB!$AP$6,Personeelskosten!$D$11=WB!$Q$6),Personeelsinzet!E28*WB!$R$13,""))))</f>
        <v>0</v>
      </c>
      <c r="D458" s="122">
        <f>IF(AND(NOT(B458=""),NOT(LEFT(Personeelsinzet!E$16,10)="medewerker")),D$302,0)</f>
        <v>0</v>
      </c>
      <c r="E458">
        <f t="shared" si="6"/>
        <v>0</v>
      </c>
    </row>
    <row r="459" spans="1:6" x14ac:dyDescent="0.2">
      <c r="A459" t="str">
        <f>'Simulatie kostenplan'!$B$25</f>
        <v>Personeelskosten</v>
      </c>
      <c r="B459" s="120" t="str">
        <f>IF('Simulatie kostenplan'!$E$36='Simulatie kostenplan'!$F$22,"",IF(AND($B$300="JA",NOT(LEFT(Personeelsinzet!E$16,10)="medewerker"),LEFT(Personeelsinzet!$B29,1)="1"),CONCATENATE("WP- ",WB!$J$4),
IF(AND($B$300="JA",NOT(LEFT(Personeelsinzet!E$16,10)="medewerker"),LEFT(Personeelsinzet!$B29,1)="2"),CONCATENATE("WP- ",WB!$J$5),
IF(AND($B$300="JA",NOT(LEFT(Personeelsinzet!E$16,10)="medewerker"),LEFT(Personeelsinzet!$B29,1)="3"),CONCATENATE("WP- ",WB!$J$6),
IF(AND($B$300="JA",NOT(LEFT(Personeelsinzet!E$16,10)="medewerker"),LEFT(Personeelsinzet!$B29,1)="4"),CONCATENATE("WP- ",WB!$J$7),
IF(AND($B$300="JA",NOT(LEFT(Personeelsinzet!E$16,10)="medewerker"),LEFT(Personeelsinzet!$B29,1)="5"),CONCATENATE("WP- ",WB!$J$8),
IF(AND($B$300="JA",NOT(LEFT(Personeelsinzet!E$16,10)="medewerker"),LEFT(Personeelsinzet!$B29,1)="6"),CONCATENATE("WP- ",WB!$J$9),
IF(AND($B$300="JA",NOT(LEFT(Personeelsinzet!E$16,10)="medewerker"),LEFT(Personeelsinzet!$B29,1)="7"),CONCATENATE("WP- ",WB!$J$10),""))))))))</f>
        <v/>
      </c>
      <c r="C459" s="121">
        <f>IF(B459="",0,IF(Personeelsinzet!$D$93=$AP$5,Personeelsinzet!E29*D$303,
IF(AND(Personeelsinzet!$D$93=WB!$AP$6,Personeelskosten!$D$11=WB!$Q$5),Personeelsinzet!E29*WB!$R$12,
IF(AND(Personeelsinzet!$D$93=WB!$AP$6,Personeelskosten!$D$11=WB!$Q$6),Personeelsinzet!E29*WB!$R$13,""))))</f>
        <v>0</v>
      </c>
      <c r="D459" s="122">
        <f>IF(AND(NOT(B459=""),NOT(LEFT(Personeelsinzet!E$16,10)="medewerker")),D$302,0)</f>
        <v>0</v>
      </c>
      <c r="E459">
        <f t="shared" si="6"/>
        <v>0</v>
      </c>
    </row>
    <row r="460" spans="1:6" x14ac:dyDescent="0.2">
      <c r="A460" t="str">
        <f>'Simulatie kostenplan'!$B$25</f>
        <v>Personeelskosten</v>
      </c>
      <c r="B460" s="120" t="str">
        <f>IF('Simulatie kostenplan'!$E$36='Simulatie kostenplan'!$F$22,"",IF(AND($B$300="JA",NOT(LEFT(Personeelsinzet!E$16,10)="medewerker"),LEFT(Personeelsinzet!$B30,1)="1"),CONCATENATE("WP- ",WB!$J$4),
IF(AND($B$300="JA",NOT(LEFT(Personeelsinzet!E$16,10)="medewerker"),LEFT(Personeelsinzet!$B30,1)="2"),CONCATENATE("WP- ",WB!$J$5),
IF(AND($B$300="JA",NOT(LEFT(Personeelsinzet!E$16,10)="medewerker"),LEFT(Personeelsinzet!$B30,1)="3"),CONCATENATE("WP- ",WB!$J$6),
IF(AND($B$300="JA",NOT(LEFT(Personeelsinzet!E$16,10)="medewerker"),LEFT(Personeelsinzet!$B30,1)="4"),CONCATENATE("WP- ",WB!$J$7),
IF(AND($B$300="JA",NOT(LEFT(Personeelsinzet!E$16,10)="medewerker"),LEFT(Personeelsinzet!$B30,1)="5"),CONCATENATE("WP- ",WB!$J$8),
IF(AND($B$300="JA",NOT(LEFT(Personeelsinzet!E$16,10)="medewerker"),LEFT(Personeelsinzet!$B30,1)="6"),CONCATENATE("WP- ",WB!$J$9),
IF(AND($B$300="JA",NOT(LEFT(Personeelsinzet!E$16,10)="medewerker"),LEFT(Personeelsinzet!$B30,1)="7"),CONCATENATE("WP- ",WB!$J$10),""))))))))</f>
        <v/>
      </c>
      <c r="C460" s="121">
        <f>IF(B460="",0,IF(Personeelsinzet!$D$93=$AP$5,Personeelsinzet!E30*D$303,
IF(AND(Personeelsinzet!$D$93=WB!$AP$6,Personeelskosten!$D$11=WB!$Q$5),Personeelsinzet!E30*WB!$R$12,
IF(AND(Personeelsinzet!$D$93=WB!$AP$6,Personeelskosten!$D$11=WB!$Q$6),Personeelsinzet!E30*WB!$R$13,""))))</f>
        <v>0</v>
      </c>
      <c r="D460" s="122">
        <f>IF(AND(NOT(B460=""),NOT(LEFT(Personeelsinzet!E$16,10)="medewerker")),D$302,0)</f>
        <v>0</v>
      </c>
      <c r="E460">
        <f t="shared" si="6"/>
        <v>0</v>
      </c>
    </row>
    <row r="461" spans="1:6" x14ac:dyDescent="0.2">
      <c r="A461" t="str">
        <f>'Simulatie kostenplan'!$B$25</f>
        <v>Personeelskosten</v>
      </c>
      <c r="B461" s="120" t="str">
        <f>IF('Simulatie kostenplan'!$E$36='Simulatie kostenplan'!$F$22,"",IF(AND($B$300="JA",NOT(LEFT(Personeelsinzet!E$16,10)="medewerker"),LEFT(Personeelsinzet!$B31,1)="1"),CONCATENATE("WP- ",WB!$J$4),
IF(AND($B$300="JA",NOT(LEFT(Personeelsinzet!E$16,10)="medewerker"),LEFT(Personeelsinzet!$B31,1)="2"),CONCATENATE("WP- ",WB!$J$5),
IF(AND($B$300="JA",NOT(LEFT(Personeelsinzet!E$16,10)="medewerker"),LEFT(Personeelsinzet!$B31,1)="3"),CONCATENATE("WP- ",WB!$J$6),
IF(AND($B$300="JA",NOT(LEFT(Personeelsinzet!E$16,10)="medewerker"),LEFT(Personeelsinzet!$B31,1)="4"),CONCATENATE("WP- ",WB!$J$7),
IF(AND($B$300="JA",NOT(LEFT(Personeelsinzet!E$16,10)="medewerker"),LEFT(Personeelsinzet!$B31,1)="5"),CONCATENATE("WP- ",WB!$J$8),
IF(AND($B$300="JA",NOT(LEFT(Personeelsinzet!E$16,10)="medewerker"),LEFT(Personeelsinzet!$B31,1)="6"),CONCATENATE("WP- ",WB!$J$9),
IF(AND($B$300="JA",NOT(LEFT(Personeelsinzet!E$16,10)="medewerker"),LEFT(Personeelsinzet!$B31,1)="7"),CONCATENATE("WP- ",WB!$J$10),""))))))))</f>
        <v/>
      </c>
      <c r="C461" s="121">
        <f>IF(B461="",0,IF(Personeelsinzet!$D$93=$AP$5,Personeelsinzet!E31*D$303,
IF(AND(Personeelsinzet!$D$93=WB!$AP$6,Personeelskosten!$D$11=WB!$Q$5),Personeelsinzet!E31*WB!$R$12,
IF(AND(Personeelsinzet!$D$93=WB!$AP$6,Personeelskosten!$D$11=WB!$Q$6),Personeelsinzet!E31*WB!$R$13,""))))</f>
        <v>0</v>
      </c>
      <c r="D461" s="122">
        <f>IF(AND(NOT(B461=""),NOT(LEFT(Personeelsinzet!E$16,10)="medewerker")),D$302,0)</f>
        <v>0</v>
      </c>
      <c r="E461">
        <f t="shared" si="6"/>
        <v>0</v>
      </c>
    </row>
    <row r="462" spans="1:6" x14ac:dyDescent="0.2">
      <c r="A462" t="str">
        <f>'Simulatie kostenplan'!$B$25</f>
        <v>Personeelskosten</v>
      </c>
      <c r="B462" s="120" t="str">
        <f>IF('Simulatie kostenplan'!$E$36='Simulatie kostenplan'!$F$22,"",IF(AND($B$300="JA",NOT(LEFT(Personeelsinzet!E$16,10)="medewerker"),LEFT(Personeelsinzet!$B32,1)="1"),CONCATENATE("WP- ",WB!$J$4),
IF(AND($B$300="JA",NOT(LEFT(Personeelsinzet!E$16,10)="medewerker"),LEFT(Personeelsinzet!$B32,1)="2"),CONCATENATE("WP- ",WB!$J$5),
IF(AND($B$300="JA",NOT(LEFT(Personeelsinzet!E$16,10)="medewerker"),LEFT(Personeelsinzet!$B32,1)="3"),CONCATENATE("WP- ",WB!$J$6),
IF(AND($B$300="JA",NOT(LEFT(Personeelsinzet!E$16,10)="medewerker"),LEFT(Personeelsinzet!$B32,1)="4"),CONCATENATE("WP- ",WB!$J$7),
IF(AND($B$300="JA",NOT(LEFT(Personeelsinzet!E$16,10)="medewerker"),LEFT(Personeelsinzet!$B32,1)="5"),CONCATENATE("WP- ",WB!$J$8),
IF(AND($B$300="JA",NOT(LEFT(Personeelsinzet!E$16,10)="medewerker"),LEFT(Personeelsinzet!$B32,1)="6"),CONCATENATE("WP- ",WB!$J$9),
IF(AND($B$300="JA",NOT(LEFT(Personeelsinzet!E$16,10)="medewerker"),LEFT(Personeelsinzet!$B32,1)="7"),CONCATENATE("WP- ",WB!$J$10),""))))))))</f>
        <v/>
      </c>
      <c r="C462" s="121">
        <f>IF(B462="",0,IF(Personeelsinzet!$D$93=$AP$5,Personeelsinzet!E32*D$303,
IF(AND(Personeelsinzet!$D$93=WB!$AP$6,Personeelskosten!$D$11=WB!$Q$5),Personeelsinzet!E32*WB!$R$12,
IF(AND(Personeelsinzet!$D$93=WB!$AP$6,Personeelskosten!$D$11=WB!$Q$6),Personeelsinzet!E32*WB!$R$13,""))))</f>
        <v>0</v>
      </c>
      <c r="D462" s="122">
        <f>IF(AND(NOT(B462=""),NOT(LEFT(Personeelsinzet!E$16,10)="medewerker")),D$302,0)</f>
        <v>0</v>
      </c>
      <c r="E462">
        <f t="shared" si="6"/>
        <v>0</v>
      </c>
    </row>
    <row r="463" spans="1:6" x14ac:dyDescent="0.2">
      <c r="A463" t="str">
        <f>'Simulatie kostenplan'!$B$25</f>
        <v>Personeelskosten</v>
      </c>
      <c r="B463" s="120" t="str">
        <f>IF('Simulatie kostenplan'!$E$36='Simulatie kostenplan'!$F$22,"",IF(AND($B$300="JA",NOT(LEFT(Personeelsinzet!E$16,10)="medewerker"),LEFT(Personeelsinzet!$B33,1)="1"),CONCATENATE("WP- ",WB!$J$4),
IF(AND($B$300="JA",NOT(LEFT(Personeelsinzet!E$16,10)="medewerker"),LEFT(Personeelsinzet!$B33,1)="2"),CONCATENATE("WP- ",WB!$J$5),
IF(AND($B$300="JA",NOT(LEFT(Personeelsinzet!E$16,10)="medewerker"),LEFT(Personeelsinzet!$B33,1)="3"),CONCATENATE("WP- ",WB!$J$6),
IF(AND($B$300="JA",NOT(LEFT(Personeelsinzet!E$16,10)="medewerker"),LEFT(Personeelsinzet!$B33,1)="4"),CONCATENATE("WP- ",WB!$J$7),
IF(AND($B$300="JA",NOT(LEFT(Personeelsinzet!E$16,10)="medewerker"),LEFT(Personeelsinzet!$B33,1)="5"),CONCATENATE("WP- ",WB!$J$8),
IF(AND($B$300="JA",NOT(LEFT(Personeelsinzet!E$16,10)="medewerker"),LEFT(Personeelsinzet!$B33,1)="6"),CONCATENATE("WP- ",WB!$J$9),
IF(AND($B$300="JA",NOT(LEFT(Personeelsinzet!E$16,10)="medewerker"),LEFT(Personeelsinzet!$B33,1)="7"),CONCATENATE("WP- ",WB!$J$10),""))))))))</f>
        <v/>
      </c>
      <c r="C463" s="121">
        <f>IF(B463="",0,IF(Personeelsinzet!$D$93=$AP$5,Personeelsinzet!E33*D$303,
IF(AND(Personeelsinzet!$D$93=WB!$AP$6,Personeelskosten!$D$11=WB!$Q$5),Personeelsinzet!E33*WB!$R$12,
IF(AND(Personeelsinzet!$D$93=WB!$AP$6,Personeelskosten!$D$11=WB!$Q$6),Personeelsinzet!E33*WB!$R$13,""))))</f>
        <v>0</v>
      </c>
      <c r="D463" s="122">
        <f>IF(AND(NOT(B463=""),NOT(LEFT(Personeelsinzet!E$16,10)="medewerker")),D$302,0)</f>
        <v>0</v>
      </c>
      <c r="E463">
        <f t="shared" si="6"/>
        <v>0</v>
      </c>
    </row>
    <row r="464" spans="1:6" x14ac:dyDescent="0.2">
      <c r="A464" t="str">
        <f>'Simulatie kostenplan'!$B$25</f>
        <v>Personeelskosten</v>
      </c>
      <c r="B464" s="120" t="str">
        <f>IF('Simulatie kostenplan'!$E$36='Simulatie kostenplan'!$F$22,"",IF(AND($B$300="JA",NOT(LEFT(Personeelsinzet!E$16,10)="medewerker"),LEFT(Personeelsinzet!$B34,1)="1"),CONCATENATE("WP- ",WB!$J$4),
IF(AND($B$300="JA",NOT(LEFT(Personeelsinzet!E$16,10)="medewerker"),LEFT(Personeelsinzet!$B34,1)="2"),CONCATENATE("WP- ",WB!$J$5),
IF(AND($B$300="JA",NOT(LEFT(Personeelsinzet!E$16,10)="medewerker"),LEFT(Personeelsinzet!$B34,1)="3"),CONCATENATE("WP- ",WB!$J$6),
IF(AND($B$300="JA",NOT(LEFT(Personeelsinzet!E$16,10)="medewerker"),LEFT(Personeelsinzet!$B34,1)="4"),CONCATENATE("WP- ",WB!$J$7),
IF(AND($B$300="JA",NOT(LEFT(Personeelsinzet!E$16,10)="medewerker"),LEFT(Personeelsinzet!$B34,1)="5"),CONCATENATE("WP- ",WB!$J$8),
IF(AND($B$300="JA",NOT(LEFT(Personeelsinzet!E$16,10)="medewerker"),LEFT(Personeelsinzet!$B34,1)="6"),CONCATENATE("WP- ",WB!$J$9),
IF(AND($B$300="JA",NOT(LEFT(Personeelsinzet!E$16,10)="medewerker"),LEFT(Personeelsinzet!$B34,1)="7"),CONCATENATE("WP- ",WB!$J$10),""))))))))</f>
        <v/>
      </c>
      <c r="C464" s="121">
        <f>IF(B464="",0,IF(Personeelsinzet!$D$93=$AP$5,Personeelsinzet!E34*D$303,
IF(AND(Personeelsinzet!$D$93=WB!$AP$6,Personeelskosten!$D$11=WB!$Q$5),Personeelsinzet!E34*WB!$R$12,
IF(AND(Personeelsinzet!$D$93=WB!$AP$6,Personeelskosten!$D$11=WB!$Q$6),Personeelsinzet!E34*WB!$R$13,""))))</f>
        <v>0</v>
      </c>
      <c r="D464" s="122">
        <f>IF(AND(NOT(B464=""),NOT(LEFT(Personeelsinzet!E$16,10)="medewerker")),D$302,0)</f>
        <v>0</v>
      </c>
      <c r="E464">
        <f t="shared" si="6"/>
        <v>0</v>
      </c>
    </row>
    <row r="465" spans="1:5" x14ac:dyDescent="0.2">
      <c r="A465" t="str">
        <f>'Simulatie kostenplan'!$B$25</f>
        <v>Personeelskosten</v>
      </c>
      <c r="B465" s="120" t="str">
        <f>IF('Simulatie kostenplan'!$E$36='Simulatie kostenplan'!$F$22,"",IF(AND($B$300="JA",NOT(LEFT(Personeelsinzet!E$16,10)="medewerker"),LEFT(Personeelsinzet!$B35,1)="1"),CONCATENATE("WP- ",WB!$J$4),
IF(AND($B$300="JA",NOT(LEFT(Personeelsinzet!E$16,10)="medewerker"),LEFT(Personeelsinzet!$B35,1)="2"),CONCATENATE("WP- ",WB!$J$5),
IF(AND($B$300="JA",NOT(LEFT(Personeelsinzet!E$16,10)="medewerker"),LEFT(Personeelsinzet!$B35,1)="3"),CONCATENATE("WP- ",WB!$J$6),
IF(AND($B$300="JA",NOT(LEFT(Personeelsinzet!E$16,10)="medewerker"),LEFT(Personeelsinzet!$B35,1)="4"),CONCATENATE("WP- ",WB!$J$7),
IF(AND($B$300="JA",NOT(LEFT(Personeelsinzet!E$16,10)="medewerker"),LEFT(Personeelsinzet!$B35,1)="5"),CONCATENATE("WP- ",WB!$J$8),
IF(AND($B$300="JA",NOT(LEFT(Personeelsinzet!E$16,10)="medewerker"),LEFT(Personeelsinzet!$B35,1)="6"),CONCATENATE("WP- ",WB!$J$9),
IF(AND($B$300="JA",NOT(LEFT(Personeelsinzet!E$16,10)="medewerker"),LEFT(Personeelsinzet!$B35,1)="7"),CONCATENATE("WP- ",WB!$J$10),""))))))))</f>
        <v/>
      </c>
      <c r="C465" s="121">
        <f>IF(B465="",0,IF(Personeelsinzet!$D$93=$AP$5,Personeelsinzet!E35*D$303,
IF(AND(Personeelsinzet!$D$93=WB!$AP$6,Personeelskosten!$D$11=WB!$Q$5),Personeelsinzet!E35*WB!$R$12,
IF(AND(Personeelsinzet!$D$93=WB!$AP$6,Personeelskosten!$D$11=WB!$Q$6),Personeelsinzet!E35*WB!$R$13,""))))</f>
        <v>0</v>
      </c>
      <c r="D465" s="122">
        <f>IF(AND(NOT(B465=""),NOT(LEFT(Personeelsinzet!E$16,10)="medewerker")),D$302,0)</f>
        <v>0</v>
      </c>
      <c r="E465">
        <f t="shared" si="6"/>
        <v>0</v>
      </c>
    </row>
    <row r="466" spans="1:5" x14ac:dyDescent="0.2">
      <c r="A466" t="str">
        <f>'Simulatie kostenplan'!$B$25</f>
        <v>Personeelskosten</v>
      </c>
      <c r="B466" s="120" t="str">
        <f>IF('Simulatie kostenplan'!$E$36='Simulatie kostenplan'!$F$22,"",IF(AND($B$300="JA",NOT(LEFT(Personeelsinzet!E$16,10)="medewerker"),LEFT(Personeelsinzet!$B36,1)="1"),CONCATENATE("WP- ",WB!$J$4),
IF(AND($B$300="JA",NOT(LEFT(Personeelsinzet!E$16,10)="medewerker"),LEFT(Personeelsinzet!$B36,1)="2"),CONCATENATE("WP- ",WB!$J$5),
IF(AND($B$300="JA",NOT(LEFT(Personeelsinzet!E$16,10)="medewerker"),LEFT(Personeelsinzet!$B36,1)="3"),CONCATENATE("WP- ",WB!$J$6),
IF(AND($B$300="JA",NOT(LEFT(Personeelsinzet!E$16,10)="medewerker"),LEFT(Personeelsinzet!$B36,1)="4"),CONCATENATE("WP- ",WB!$J$7),
IF(AND($B$300="JA",NOT(LEFT(Personeelsinzet!E$16,10)="medewerker"),LEFT(Personeelsinzet!$B36,1)="5"),CONCATENATE("WP- ",WB!$J$8),
IF(AND($B$300="JA",NOT(LEFT(Personeelsinzet!E$16,10)="medewerker"),LEFT(Personeelsinzet!$B36,1)="6"),CONCATENATE("WP- ",WB!$J$9),
IF(AND($B$300="JA",NOT(LEFT(Personeelsinzet!E$16,10)="medewerker"),LEFT(Personeelsinzet!$B36,1)="7"),CONCATENATE("WP- ",WB!$J$10),""))))))))</f>
        <v/>
      </c>
      <c r="C466" s="121">
        <f>IF(B466="",0,IF(Personeelsinzet!$D$93=$AP$5,Personeelsinzet!E36*D$303,
IF(AND(Personeelsinzet!$D$93=WB!$AP$6,Personeelskosten!$D$11=WB!$Q$5),Personeelsinzet!E36*WB!$R$12,
IF(AND(Personeelsinzet!$D$93=WB!$AP$6,Personeelskosten!$D$11=WB!$Q$6),Personeelsinzet!E36*WB!$R$13,""))))</f>
        <v>0</v>
      </c>
      <c r="D466" s="122">
        <f>IF(AND(NOT(B466=""),NOT(LEFT(Personeelsinzet!E$16,10)="medewerker")),D$302,0)</f>
        <v>0</v>
      </c>
      <c r="E466">
        <f t="shared" si="6"/>
        <v>0</v>
      </c>
    </row>
    <row r="467" spans="1:5" x14ac:dyDescent="0.2">
      <c r="A467" t="str">
        <f>'Simulatie kostenplan'!$B$25</f>
        <v>Personeelskosten</v>
      </c>
      <c r="B467" s="120" t="str">
        <f>IF('Simulatie kostenplan'!$E$36='Simulatie kostenplan'!$F$22,"",IF(AND($B$300="JA",NOT(LEFT(Personeelsinzet!E$16,10)="medewerker"),LEFT(Personeelsinzet!$B37,1)="1"),CONCATENATE("WP- ",WB!$J$4),
IF(AND($B$300="JA",NOT(LEFT(Personeelsinzet!E$16,10)="medewerker"),LEFT(Personeelsinzet!$B37,1)="2"),CONCATENATE("WP- ",WB!$J$5),
IF(AND($B$300="JA",NOT(LEFT(Personeelsinzet!E$16,10)="medewerker"),LEFT(Personeelsinzet!$B37,1)="3"),CONCATENATE("WP- ",WB!$J$6),
IF(AND($B$300="JA",NOT(LEFT(Personeelsinzet!E$16,10)="medewerker"),LEFT(Personeelsinzet!$B37,1)="4"),CONCATENATE("WP- ",WB!$J$7),
IF(AND($B$300="JA",NOT(LEFT(Personeelsinzet!E$16,10)="medewerker"),LEFT(Personeelsinzet!$B37,1)="5"),CONCATENATE("WP- ",WB!$J$8),
IF(AND($B$300="JA",NOT(LEFT(Personeelsinzet!E$16,10)="medewerker"),LEFT(Personeelsinzet!$B37,1)="6"),CONCATENATE("WP- ",WB!$J$9),
IF(AND($B$300="JA",NOT(LEFT(Personeelsinzet!E$16,10)="medewerker"),LEFT(Personeelsinzet!$B37,1)="7"),CONCATENATE("WP- ",WB!$J$10),""))))))))</f>
        <v/>
      </c>
      <c r="C467" s="121">
        <f>IF(B467="",0,IF(Personeelsinzet!$D$93=$AP$5,Personeelsinzet!E37*D$303,
IF(AND(Personeelsinzet!$D$93=WB!$AP$6,Personeelskosten!$D$11=WB!$Q$5),Personeelsinzet!E37*WB!$R$12,
IF(AND(Personeelsinzet!$D$93=WB!$AP$6,Personeelskosten!$D$11=WB!$Q$6),Personeelsinzet!E37*WB!$R$13,""))))</f>
        <v>0</v>
      </c>
      <c r="D467" s="122">
        <f>IF(AND(NOT(B467=""),NOT(LEFT(Personeelsinzet!E$16,10)="medewerker")),D$302,0)</f>
        <v>0</v>
      </c>
      <c r="E467">
        <f t="shared" si="6"/>
        <v>0</v>
      </c>
    </row>
    <row r="468" spans="1:5" x14ac:dyDescent="0.2">
      <c r="A468" t="str">
        <f>'Simulatie kostenplan'!$B$25</f>
        <v>Personeelskosten</v>
      </c>
      <c r="B468" s="120" t="str">
        <f>IF('Simulatie kostenplan'!$E$36='Simulatie kostenplan'!$F$22,"",IF(AND($B$300="JA",NOT(LEFT(Personeelsinzet!E$16,10)="medewerker"),LEFT(Personeelsinzet!$B38,1)="1"),CONCATENATE("WP- ",WB!$J$4),
IF(AND($B$300="JA",NOT(LEFT(Personeelsinzet!E$16,10)="medewerker"),LEFT(Personeelsinzet!$B38,1)="2"),CONCATENATE("WP- ",WB!$J$5),
IF(AND($B$300="JA",NOT(LEFT(Personeelsinzet!E$16,10)="medewerker"),LEFT(Personeelsinzet!$B38,1)="3"),CONCATENATE("WP- ",WB!$J$6),
IF(AND($B$300="JA",NOT(LEFT(Personeelsinzet!E$16,10)="medewerker"),LEFT(Personeelsinzet!$B38,1)="4"),CONCATENATE("WP- ",WB!$J$7),
IF(AND($B$300="JA",NOT(LEFT(Personeelsinzet!E$16,10)="medewerker"),LEFT(Personeelsinzet!$B38,1)="5"),CONCATENATE("WP- ",WB!$J$8),
IF(AND($B$300="JA",NOT(LEFT(Personeelsinzet!E$16,10)="medewerker"),LEFT(Personeelsinzet!$B38,1)="6"),CONCATENATE("WP- ",WB!$J$9),
IF(AND($B$300="JA",NOT(LEFT(Personeelsinzet!E$16,10)="medewerker"),LEFT(Personeelsinzet!$B38,1)="7"),CONCATENATE("WP- ",WB!$J$10),""))))))))</f>
        <v/>
      </c>
      <c r="C468" s="121">
        <f>IF(B468="",0,IF(Personeelsinzet!$D$93=$AP$5,Personeelsinzet!E38*D$303,
IF(AND(Personeelsinzet!$D$93=WB!$AP$6,Personeelskosten!$D$11=WB!$Q$5),Personeelsinzet!E38*WB!$R$12,
IF(AND(Personeelsinzet!$D$93=WB!$AP$6,Personeelskosten!$D$11=WB!$Q$6),Personeelsinzet!E38*WB!$R$13,""))))</f>
        <v>0</v>
      </c>
      <c r="D468" s="122">
        <f>IF(AND(NOT(B468=""),NOT(LEFT(Personeelsinzet!E$16,10)="medewerker")),D$302,0)</f>
        <v>0</v>
      </c>
      <c r="E468">
        <f t="shared" si="6"/>
        <v>0</v>
      </c>
    </row>
    <row r="469" spans="1:5" x14ac:dyDescent="0.2">
      <c r="A469" t="str">
        <f>'Simulatie kostenplan'!$B$25</f>
        <v>Personeelskosten</v>
      </c>
      <c r="B469" s="120" t="str">
        <f>IF('Simulatie kostenplan'!$E$36='Simulatie kostenplan'!$F$22,"",IF(AND($B$300="JA",NOT(LEFT(Personeelsinzet!E$16,10)="medewerker"),LEFT(Personeelsinzet!$B39,1)="1"),CONCATENATE("WP- ",WB!$J$4),
IF(AND($B$300="JA",NOT(LEFT(Personeelsinzet!E$16,10)="medewerker"),LEFT(Personeelsinzet!$B39,1)="2"),CONCATENATE("WP- ",WB!$J$5),
IF(AND($B$300="JA",NOT(LEFT(Personeelsinzet!E$16,10)="medewerker"),LEFT(Personeelsinzet!$B39,1)="3"),CONCATENATE("WP- ",WB!$J$6),
IF(AND($B$300="JA",NOT(LEFT(Personeelsinzet!E$16,10)="medewerker"),LEFT(Personeelsinzet!$B39,1)="4"),CONCATENATE("WP- ",WB!$J$7),
IF(AND($B$300="JA",NOT(LEFT(Personeelsinzet!E$16,10)="medewerker"),LEFT(Personeelsinzet!$B39,1)="5"),CONCATENATE("WP- ",WB!$J$8),
IF(AND($B$300="JA",NOT(LEFT(Personeelsinzet!E$16,10)="medewerker"),LEFT(Personeelsinzet!$B39,1)="6"),CONCATENATE("WP- ",WB!$J$9),
IF(AND($B$300="JA",NOT(LEFT(Personeelsinzet!E$16,10)="medewerker"),LEFT(Personeelsinzet!$B39,1)="7"),CONCATENATE("WP- ",WB!$J$10),""))))))))</f>
        <v/>
      </c>
      <c r="C469" s="121">
        <f>IF(B469="",0,IF(Personeelsinzet!$D$93=$AP$5,Personeelsinzet!E39*D$303,
IF(AND(Personeelsinzet!$D$93=WB!$AP$6,Personeelskosten!$D$11=WB!$Q$5),Personeelsinzet!E39*WB!$R$12,
IF(AND(Personeelsinzet!$D$93=WB!$AP$6,Personeelskosten!$D$11=WB!$Q$6),Personeelsinzet!E39*WB!$R$13,""))))</f>
        <v>0</v>
      </c>
      <c r="D469" s="122">
        <f>IF(AND(NOT(B469=""),NOT(LEFT(Personeelsinzet!E$16,10)="medewerker")),D$302,0)</f>
        <v>0</v>
      </c>
      <c r="E469">
        <f t="shared" si="6"/>
        <v>0</v>
      </c>
    </row>
    <row r="470" spans="1:5" x14ac:dyDescent="0.2">
      <c r="A470" t="str">
        <f>'Simulatie kostenplan'!$B$25</f>
        <v>Personeelskosten</v>
      </c>
      <c r="B470" s="120" t="str">
        <f>IF('Simulatie kostenplan'!$E$36='Simulatie kostenplan'!$F$22,"",IF(AND($B$300="JA",NOT(LEFT(Personeelsinzet!E$16,10)="medewerker"),LEFT(Personeelsinzet!$B40,1)="1"),CONCATENATE("WP- ",WB!$J$4),
IF(AND($B$300="JA",NOT(LEFT(Personeelsinzet!E$16,10)="medewerker"),LEFT(Personeelsinzet!$B40,1)="2"),CONCATENATE("WP- ",WB!$J$5),
IF(AND($B$300="JA",NOT(LEFT(Personeelsinzet!E$16,10)="medewerker"),LEFT(Personeelsinzet!$B40,1)="3"),CONCATENATE("WP- ",WB!$J$6),
IF(AND($B$300="JA",NOT(LEFT(Personeelsinzet!E$16,10)="medewerker"),LEFT(Personeelsinzet!$B40,1)="4"),CONCATENATE("WP- ",WB!$J$7),
IF(AND($B$300="JA",NOT(LEFT(Personeelsinzet!E$16,10)="medewerker"),LEFT(Personeelsinzet!$B40,1)="5"),CONCATENATE("WP- ",WB!$J$8),
IF(AND($B$300="JA",NOT(LEFT(Personeelsinzet!E$16,10)="medewerker"),LEFT(Personeelsinzet!$B40,1)="6"),CONCATENATE("WP- ",WB!$J$9),
IF(AND($B$300="JA",NOT(LEFT(Personeelsinzet!E$16,10)="medewerker"),LEFT(Personeelsinzet!$B40,1)="7"),CONCATENATE("WP- ",WB!$J$10),""))))))))</f>
        <v/>
      </c>
      <c r="C470" s="121">
        <f>IF(B470="",0,IF(Personeelsinzet!$D$93=$AP$5,Personeelsinzet!E40*D$303,
IF(AND(Personeelsinzet!$D$93=WB!$AP$6,Personeelskosten!$D$11=WB!$Q$5),Personeelsinzet!E40*WB!$R$12,
IF(AND(Personeelsinzet!$D$93=WB!$AP$6,Personeelskosten!$D$11=WB!$Q$6),Personeelsinzet!E40*WB!$R$13,""))))</f>
        <v>0</v>
      </c>
      <c r="D470" s="122">
        <f>IF(AND(NOT(B470=""),NOT(LEFT(Personeelsinzet!E$16,10)="medewerker")),D$302,0)</f>
        <v>0</v>
      </c>
      <c r="E470">
        <f t="shared" si="6"/>
        <v>0</v>
      </c>
    </row>
    <row r="471" spans="1:5" x14ac:dyDescent="0.2">
      <c r="A471" t="str">
        <f>'Simulatie kostenplan'!$B$25</f>
        <v>Personeelskosten</v>
      </c>
      <c r="B471" s="120" t="str">
        <f>IF('Simulatie kostenplan'!$E$36='Simulatie kostenplan'!$F$22,"",IF(AND($B$300="JA",NOT(LEFT(Personeelsinzet!E$16,10)="medewerker"),LEFT(Personeelsinzet!$B41,1)="1"),CONCATENATE("WP- ",WB!$J$4),
IF(AND($B$300="JA",NOT(LEFT(Personeelsinzet!E$16,10)="medewerker"),LEFT(Personeelsinzet!$B41,1)="2"),CONCATENATE("WP- ",WB!$J$5),
IF(AND($B$300="JA",NOT(LEFT(Personeelsinzet!E$16,10)="medewerker"),LEFT(Personeelsinzet!$B41,1)="3"),CONCATENATE("WP- ",WB!$J$6),
IF(AND($B$300="JA",NOT(LEFT(Personeelsinzet!E$16,10)="medewerker"),LEFT(Personeelsinzet!$B41,1)="4"),CONCATENATE("WP- ",WB!$J$7),
IF(AND($B$300="JA",NOT(LEFT(Personeelsinzet!E$16,10)="medewerker"),LEFT(Personeelsinzet!$B41,1)="5"),CONCATENATE("WP- ",WB!$J$8),
IF(AND($B$300="JA",NOT(LEFT(Personeelsinzet!E$16,10)="medewerker"),LEFT(Personeelsinzet!$B41,1)="6"),CONCATENATE("WP- ",WB!$J$9),
IF(AND($B$300="JA",NOT(LEFT(Personeelsinzet!E$16,10)="medewerker"),LEFT(Personeelsinzet!$B41,1)="7"),CONCATENATE("WP- ",WB!$J$10),""))))))))</f>
        <v/>
      </c>
      <c r="C471" s="121">
        <f>IF(B471="",0,IF(Personeelsinzet!$D$93=$AP$5,Personeelsinzet!E41*D$303,
IF(AND(Personeelsinzet!$D$93=WB!$AP$6,Personeelskosten!$D$11=WB!$Q$5),Personeelsinzet!E41*WB!$R$12,
IF(AND(Personeelsinzet!$D$93=WB!$AP$6,Personeelskosten!$D$11=WB!$Q$6),Personeelsinzet!E41*WB!$R$13,""))))</f>
        <v>0</v>
      </c>
      <c r="D471" s="122">
        <f>IF(AND(NOT(B471=""),NOT(LEFT(Personeelsinzet!E$16,10)="medewerker")),D$302,0)</f>
        <v>0</v>
      </c>
      <c r="E471">
        <f t="shared" si="6"/>
        <v>0</v>
      </c>
    </row>
    <row r="472" spans="1:5" x14ac:dyDescent="0.2">
      <c r="A472" t="str">
        <f>'Simulatie kostenplan'!$B$25</f>
        <v>Personeelskosten</v>
      </c>
      <c r="B472" s="120" t="str">
        <f>IF('Simulatie kostenplan'!$E$36='Simulatie kostenplan'!$F$22,"",IF(AND($B$300="JA",NOT(LEFT(Personeelsinzet!E$16,10)="medewerker"),LEFT(Personeelsinzet!$B42,1)="1"),CONCATENATE("WP- ",WB!$J$4),
IF(AND($B$300="JA",NOT(LEFT(Personeelsinzet!E$16,10)="medewerker"),LEFT(Personeelsinzet!$B42,1)="2"),CONCATENATE("WP- ",WB!$J$5),
IF(AND($B$300="JA",NOT(LEFT(Personeelsinzet!E$16,10)="medewerker"),LEFT(Personeelsinzet!$B42,1)="3"),CONCATENATE("WP- ",WB!$J$6),
IF(AND($B$300="JA",NOT(LEFT(Personeelsinzet!E$16,10)="medewerker"),LEFT(Personeelsinzet!$B42,1)="4"),CONCATENATE("WP- ",WB!$J$7),
IF(AND($B$300="JA",NOT(LEFT(Personeelsinzet!E$16,10)="medewerker"),LEFT(Personeelsinzet!$B42,1)="5"),CONCATENATE("WP- ",WB!$J$8),
IF(AND($B$300="JA",NOT(LEFT(Personeelsinzet!E$16,10)="medewerker"),LEFT(Personeelsinzet!$B42,1)="6"),CONCATENATE("WP- ",WB!$J$9),
IF(AND($B$300="JA",NOT(LEFT(Personeelsinzet!E$16,10)="medewerker"),LEFT(Personeelsinzet!$B42,1)="7"),CONCATENATE("WP- ",WB!$J$10),""))))))))</f>
        <v/>
      </c>
      <c r="C472" s="121">
        <f>IF(B472="",0,IF(Personeelsinzet!$D$93=$AP$5,Personeelsinzet!E42*D$303,
IF(AND(Personeelsinzet!$D$93=WB!$AP$6,Personeelskosten!$D$11=WB!$Q$5),Personeelsinzet!E42*WB!$R$12,
IF(AND(Personeelsinzet!$D$93=WB!$AP$6,Personeelskosten!$D$11=WB!$Q$6),Personeelsinzet!E42*WB!$R$13,""))))</f>
        <v>0</v>
      </c>
      <c r="D472" s="122">
        <f>IF(AND(NOT(B472=""),NOT(LEFT(Personeelsinzet!E$16,10)="medewerker")),D$302,0)</f>
        <v>0</v>
      </c>
      <c r="E472">
        <f t="shared" si="6"/>
        <v>0</v>
      </c>
    </row>
    <row r="473" spans="1:5" x14ac:dyDescent="0.2">
      <c r="A473" t="str">
        <f>'Simulatie kostenplan'!$B$25</f>
        <v>Personeelskosten</v>
      </c>
      <c r="B473" s="120" t="str">
        <f>IF('Simulatie kostenplan'!$E$36='Simulatie kostenplan'!$F$22,"",IF(AND($B$300="JA",NOT(LEFT(Personeelsinzet!E$16,10)="medewerker"),LEFT(Personeelsinzet!$B43,1)="1"),CONCATENATE("WP- ",WB!$J$4),
IF(AND($B$300="JA",NOT(LEFT(Personeelsinzet!E$16,10)="medewerker"),LEFT(Personeelsinzet!$B43,1)="2"),CONCATENATE("WP- ",WB!$J$5),
IF(AND($B$300="JA",NOT(LEFT(Personeelsinzet!E$16,10)="medewerker"),LEFT(Personeelsinzet!$B43,1)="3"),CONCATENATE("WP- ",WB!$J$6),
IF(AND($B$300="JA",NOT(LEFT(Personeelsinzet!E$16,10)="medewerker"),LEFT(Personeelsinzet!$B43,1)="4"),CONCATENATE("WP- ",WB!$J$7),
IF(AND($B$300="JA",NOT(LEFT(Personeelsinzet!E$16,10)="medewerker"),LEFT(Personeelsinzet!$B43,1)="5"),CONCATENATE("WP- ",WB!$J$8),
IF(AND($B$300="JA",NOT(LEFT(Personeelsinzet!E$16,10)="medewerker"),LEFT(Personeelsinzet!$B43,1)="6"),CONCATENATE("WP- ",WB!$J$9),
IF(AND($B$300="JA",NOT(LEFT(Personeelsinzet!E$16,10)="medewerker"),LEFT(Personeelsinzet!$B43,1)="7"),CONCATENATE("WP- ",WB!$J$10),""))))))))</f>
        <v/>
      </c>
      <c r="C473" s="121">
        <f>IF(B473="",0,IF(Personeelsinzet!$D$93=$AP$5,Personeelsinzet!E43*D$303,
IF(AND(Personeelsinzet!$D$93=WB!$AP$6,Personeelskosten!$D$11=WB!$Q$5),Personeelsinzet!E43*WB!$R$12,
IF(AND(Personeelsinzet!$D$93=WB!$AP$6,Personeelskosten!$D$11=WB!$Q$6),Personeelsinzet!E43*WB!$R$13,""))))</f>
        <v>0</v>
      </c>
      <c r="D473" s="122">
        <f>IF(AND(NOT(B473=""),NOT(LEFT(Personeelsinzet!E$16,10)="medewerker")),D$302,0)</f>
        <v>0</v>
      </c>
      <c r="E473">
        <f t="shared" si="6"/>
        <v>0</v>
      </c>
    </row>
    <row r="474" spans="1:5" x14ac:dyDescent="0.2">
      <c r="A474" t="str">
        <f>'Simulatie kostenplan'!$B$25</f>
        <v>Personeelskosten</v>
      </c>
      <c r="B474" s="120" t="str">
        <f>IF('Simulatie kostenplan'!$E$36='Simulatie kostenplan'!$F$22,"",IF(AND($B$300="JA",NOT(LEFT(Personeelsinzet!E$16,10)="medewerker"),LEFT(Personeelsinzet!$B44,1)="1"),CONCATENATE("WP- ",WB!$J$4),
IF(AND($B$300="JA",NOT(LEFT(Personeelsinzet!E$16,10)="medewerker"),LEFT(Personeelsinzet!$B44,1)="2"),CONCATENATE("WP- ",WB!$J$5),
IF(AND($B$300="JA",NOT(LEFT(Personeelsinzet!E$16,10)="medewerker"),LEFT(Personeelsinzet!$B44,1)="3"),CONCATENATE("WP- ",WB!$J$6),
IF(AND($B$300="JA",NOT(LEFT(Personeelsinzet!E$16,10)="medewerker"),LEFT(Personeelsinzet!$B44,1)="4"),CONCATENATE("WP- ",WB!$J$7),
IF(AND($B$300="JA",NOT(LEFT(Personeelsinzet!E$16,10)="medewerker"),LEFT(Personeelsinzet!$B44,1)="5"),CONCATENATE("WP- ",WB!$J$8),
IF(AND($B$300="JA",NOT(LEFT(Personeelsinzet!E$16,10)="medewerker"),LEFT(Personeelsinzet!$B44,1)="6"),CONCATENATE("WP- ",WB!$J$9),
IF(AND($B$300="JA",NOT(LEFT(Personeelsinzet!E$16,10)="medewerker"),LEFT(Personeelsinzet!$B44,1)="7"),CONCATENATE("WP- ",WB!$J$10),""))))))))</f>
        <v/>
      </c>
      <c r="C474" s="121">
        <f>IF(B474="",0,IF(Personeelsinzet!$D$93=$AP$5,Personeelsinzet!E44*D$303,
IF(AND(Personeelsinzet!$D$93=WB!$AP$6,Personeelskosten!$D$11=WB!$Q$5),Personeelsinzet!E44*WB!$R$12,
IF(AND(Personeelsinzet!$D$93=WB!$AP$6,Personeelskosten!$D$11=WB!$Q$6),Personeelsinzet!E44*WB!$R$13,""))))</f>
        <v>0</v>
      </c>
      <c r="D474" s="122">
        <f>IF(AND(NOT(B474=""),NOT(LEFT(Personeelsinzet!E$16,10)="medewerker")),D$302,0)</f>
        <v>0</v>
      </c>
      <c r="E474">
        <f t="shared" si="6"/>
        <v>0</v>
      </c>
    </row>
    <row r="475" spans="1:5" x14ac:dyDescent="0.2">
      <c r="A475" t="str">
        <f>'Simulatie kostenplan'!$B$25</f>
        <v>Personeelskosten</v>
      </c>
      <c r="B475" s="120" t="str">
        <f>IF('Simulatie kostenplan'!$E$36='Simulatie kostenplan'!$F$22,"",IF(AND($B$300="JA",NOT(LEFT(Personeelsinzet!E$16,10)="medewerker"),LEFT(Personeelsinzet!$B45,1)="1"),CONCATENATE("WP- ",WB!$J$4),
IF(AND($B$300="JA",NOT(LEFT(Personeelsinzet!E$16,10)="medewerker"),LEFT(Personeelsinzet!$B45,1)="2"),CONCATENATE("WP- ",WB!$J$5),
IF(AND($B$300="JA",NOT(LEFT(Personeelsinzet!E$16,10)="medewerker"),LEFT(Personeelsinzet!$B45,1)="3"),CONCATENATE("WP- ",WB!$J$6),
IF(AND($B$300="JA",NOT(LEFT(Personeelsinzet!E$16,10)="medewerker"),LEFT(Personeelsinzet!$B45,1)="4"),CONCATENATE("WP- ",WB!$J$7),
IF(AND($B$300="JA",NOT(LEFT(Personeelsinzet!E$16,10)="medewerker"),LEFT(Personeelsinzet!$B45,1)="5"),CONCATENATE("WP- ",WB!$J$8),
IF(AND($B$300="JA",NOT(LEFT(Personeelsinzet!E$16,10)="medewerker"),LEFT(Personeelsinzet!$B45,1)="6"),CONCATENATE("WP- ",WB!$J$9),
IF(AND($B$300="JA",NOT(LEFT(Personeelsinzet!E$16,10)="medewerker"),LEFT(Personeelsinzet!$B45,1)="7"),CONCATENATE("WP- ",WB!$J$10),""))))))))</f>
        <v/>
      </c>
      <c r="C475" s="121">
        <f>IF(B475="",0,IF(Personeelsinzet!$D$93=$AP$5,Personeelsinzet!E45*D$303,
IF(AND(Personeelsinzet!$D$93=WB!$AP$6,Personeelskosten!$D$11=WB!$Q$5),Personeelsinzet!E45*WB!$R$12,
IF(AND(Personeelsinzet!$D$93=WB!$AP$6,Personeelskosten!$D$11=WB!$Q$6),Personeelsinzet!E45*WB!$R$13,""))))</f>
        <v>0</v>
      </c>
      <c r="D475" s="122">
        <f>IF(AND(NOT(B475=""),NOT(LEFT(Personeelsinzet!E$16,10)="medewerker")),D$302,0)</f>
        <v>0</v>
      </c>
      <c r="E475">
        <f t="shared" si="6"/>
        <v>0</v>
      </c>
    </row>
    <row r="476" spans="1:5" x14ac:dyDescent="0.2">
      <c r="A476" t="str">
        <f>'Simulatie kostenplan'!$B$25</f>
        <v>Personeelskosten</v>
      </c>
      <c r="B476" s="120" t="str">
        <f>IF('Simulatie kostenplan'!$E$36='Simulatie kostenplan'!$F$22,"",IF(AND($B$300="JA",NOT(LEFT(Personeelsinzet!E$16,10)="medewerker"),LEFT(Personeelsinzet!$B46,1)="1"),CONCATENATE("WP- ",WB!$J$4),
IF(AND($B$300="JA",NOT(LEFT(Personeelsinzet!E$16,10)="medewerker"),LEFT(Personeelsinzet!$B46,1)="2"),CONCATENATE("WP- ",WB!$J$5),
IF(AND($B$300="JA",NOT(LEFT(Personeelsinzet!E$16,10)="medewerker"),LEFT(Personeelsinzet!$B46,1)="3"),CONCATENATE("WP- ",WB!$J$6),
IF(AND($B$300="JA",NOT(LEFT(Personeelsinzet!E$16,10)="medewerker"),LEFT(Personeelsinzet!$B46,1)="4"),CONCATENATE("WP- ",WB!$J$7),
IF(AND($B$300="JA",NOT(LEFT(Personeelsinzet!E$16,10)="medewerker"),LEFT(Personeelsinzet!$B46,1)="5"),CONCATENATE("WP- ",WB!$J$8),
IF(AND($B$300="JA",NOT(LEFT(Personeelsinzet!E$16,10)="medewerker"),LEFT(Personeelsinzet!$B46,1)="6"),CONCATENATE("WP- ",WB!$J$9),
IF(AND($B$300="JA",NOT(LEFT(Personeelsinzet!E$16,10)="medewerker"),LEFT(Personeelsinzet!$B46,1)="7"),CONCATENATE("WP- ",WB!$J$10),""))))))))</f>
        <v/>
      </c>
      <c r="C476" s="121">
        <f>IF(B476="",0,IF(Personeelsinzet!$D$93=$AP$5,Personeelsinzet!E46*D$303,
IF(AND(Personeelsinzet!$D$93=WB!$AP$6,Personeelskosten!$D$11=WB!$Q$5),Personeelsinzet!E46*WB!$R$12,
IF(AND(Personeelsinzet!$D$93=WB!$AP$6,Personeelskosten!$D$11=WB!$Q$6),Personeelsinzet!E46*WB!$R$13,""))))</f>
        <v>0</v>
      </c>
      <c r="D476" s="122">
        <f>IF(AND(NOT(B476=""),NOT(LEFT(Personeelsinzet!E$16,10)="medewerker")),D$302,0)</f>
        <v>0</v>
      </c>
      <c r="E476">
        <f t="shared" si="6"/>
        <v>0</v>
      </c>
    </row>
    <row r="477" spans="1:5" x14ac:dyDescent="0.2">
      <c r="A477" t="str">
        <f>'Simulatie kostenplan'!$B$25</f>
        <v>Personeelskosten</v>
      </c>
      <c r="B477" s="120" t="str">
        <f>IF('Simulatie kostenplan'!$E$36='Simulatie kostenplan'!$F$22,"",IF(AND($B$300="JA",NOT(LEFT(Personeelsinzet!E$16,10)="medewerker"),LEFT(Personeelsinzet!$B47,1)="1"),CONCATENATE("WP- ",WB!$J$4),
IF(AND($B$300="JA",NOT(LEFT(Personeelsinzet!E$16,10)="medewerker"),LEFT(Personeelsinzet!$B47,1)="2"),CONCATENATE("WP- ",WB!$J$5),
IF(AND($B$300="JA",NOT(LEFT(Personeelsinzet!E$16,10)="medewerker"),LEFT(Personeelsinzet!$B47,1)="3"),CONCATENATE("WP- ",WB!$J$6),
IF(AND($B$300="JA",NOT(LEFT(Personeelsinzet!E$16,10)="medewerker"),LEFT(Personeelsinzet!$B47,1)="4"),CONCATENATE("WP- ",WB!$J$7),
IF(AND($B$300="JA",NOT(LEFT(Personeelsinzet!E$16,10)="medewerker"),LEFT(Personeelsinzet!$B47,1)="5"),CONCATENATE("WP- ",WB!$J$8),
IF(AND($B$300="JA",NOT(LEFT(Personeelsinzet!E$16,10)="medewerker"),LEFT(Personeelsinzet!$B47,1)="6"),CONCATENATE("WP- ",WB!$J$9),
IF(AND($B$300="JA",NOT(LEFT(Personeelsinzet!E$16,10)="medewerker"),LEFT(Personeelsinzet!$B47,1)="7"),CONCATENATE("WP- ",WB!$J$10),""))))))))</f>
        <v/>
      </c>
      <c r="C477" s="121">
        <f>IF(B477="",0,IF(Personeelsinzet!$D$93=$AP$5,Personeelsinzet!E47*D$303,
IF(AND(Personeelsinzet!$D$93=WB!$AP$6,Personeelskosten!$D$11=WB!$Q$5),Personeelsinzet!E47*WB!$R$12,
IF(AND(Personeelsinzet!$D$93=WB!$AP$6,Personeelskosten!$D$11=WB!$Q$6),Personeelsinzet!E47*WB!$R$13,""))))</f>
        <v>0</v>
      </c>
      <c r="D477" s="122">
        <f>IF(AND(NOT(B477=""),NOT(LEFT(Personeelsinzet!E$16,10)="medewerker")),D$302,0)</f>
        <v>0</v>
      </c>
      <c r="E477">
        <f t="shared" si="6"/>
        <v>0</v>
      </c>
    </row>
    <row r="478" spans="1:5" x14ac:dyDescent="0.2">
      <c r="A478" t="str">
        <f>'Simulatie kostenplan'!$B$25</f>
        <v>Personeelskosten</v>
      </c>
      <c r="B478" s="120" t="str">
        <f>IF('Simulatie kostenplan'!$E$36='Simulatie kostenplan'!$F$22,"",IF(AND($B$300="JA",NOT(LEFT(Personeelsinzet!E$16,10)="medewerker"),LEFT(Personeelsinzet!$B48,1)="1"),CONCATENATE("WP- ",WB!$J$4),
IF(AND($B$300="JA",NOT(LEFT(Personeelsinzet!E$16,10)="medewerker"),LEFT(Personeelsinzet!$B48,1)="2"),CONCATENATE("WP- ",WB!$J$5),
IF(AND($B$300="JA",NOT(LEFT(Personeelsinzet!E$16,10)="medewerker"),LEFT(Personeelsinzet!$B48,1)="3"),CONCATENATE("WP- ",WB!$J$6),
IF(AND($B$300="JA",NOT(LEFT(Personeelsinzet!E$16,10)="medewerker"),LEFT(Personeelsinzet!$B48,1)="4"),CONCATENATE("WP- ",WB!$J$7),
IF(AND($B$300="JA",NOT(LEFT(Personeelsinzet!E$16,10)="medewerker"),LEFT(Personeelsinzet!$B48,1)="5"),CONCATENATE("WP- ",WB!$J$8),
IF(AND($B$300="JA",NOT(LEFT(Personeelsinzet!E$16,10)="medewerker"),LEFT(Personeelsinzet!$B48,1)="6"),CONCATENATE("WP- ",WB!$J$9),
IF(AND($B$300="JA",NOT(LEFT(Personeelsinzet!E$16,10)="medewerker"),LEFT(Personeelsinzet!$B48,1)="7"),CONCATENATE("WP- ",WB!$J$10),""))))))))</f>
        <v/>
      </c>
      <c r="C478" s="121">
        <f>IF(B478="",0,IF(Personeelsinzet!$D$93=$AP$5,Personeelsinzet!E48*D$303,
IF(AND(Personeelsinzet!$D$93=WB!$AP$6,Personeelskosten!$D$11=WB!$Q$5),Personeelsinzet!E48*WB!$R$12,
IF(AND(Personeelsinzet!$D$93=WB!$AP$6,Personeelskosten!$D$11=WB!$Q$6),Personeelsinzet!E48*WB!$R$13,""))))</f>
        <v>0</v>
      </c>
      <c r="D478" s="122">
        <f>IF(AND(NOT(B478=""),NOT(LEFT(Personeelsinzet!E$16,10)="medewerker")),D$302,0)</f>
        <v>0</v>
      </c>
      <c r="E478">
        <f t="shared" si="6"/>
        <v>0</v>
      </c>
    </row>
    <row r="479" spans="1:5" x14ac:dyDescent="0.2">
      <c r="A479" t="str">
        <f>'Simulatie kostenplan'!$B$25</f>
        <v>Personeelskosten</v>
      </c>
      <c r="B479" s="120" t="str">
        <f>IF('Simulatie kostenplan'!$E$36='Simulatie kostenplan'!$F$22,"",IF(AND($B$300="JA",NOT(LEFT(Personeelsinzet!E$16,10)="medewerker"),LEFT(Personeelsinzet!$B49,1)="1"),CONCATENATE("WP- ",WB!$J$4),
IF(AND($B$300="JA",NOT(LEFT(Personeelsinzet!E$16,10)="medewerker"),LEFT(Personeelsinzet!$B49,1)="2"),CONCATENATE("WP- ",WB!$J$5),
IF(AND($B$300="JA",NOT(LEFT(Personeelsinzet!E$16,10)="medewerker"),LEFT(Personeelsinzet!$B49,1)="3"),CONCATENATE("WP- ",WB!$J$6),
IF(AND($B$300="JA",NOT(LEFT(Personeelsinzet!E$16,10)="medewerker"),LEFT(Personeelsinzet!$B49,1)="4"),CONCATENATE("WP- ",WB!$J$7),
IF(AND($B$300="JA",NOT(LEFT(Personeelsinzet!E$16,10)="medewerker"),LEFT(Personeelsinzet!$B49,1)="5"),CONCATENATE("WP- ",WB!$J$8),
IF(AND($B$300="JA",NOT(LEFT(Personeelsinzet!E$16,10)="medewerker"),LEFT(Personeelsinzet!$B49,1)="6"),CONCATENATE("WP- ",WB!$J$9),
IF(AND($B$300="JA",NOT(LEFT(Personeelsinzet!E$16,10)="medewerker"),LEFT(Personeelsinzet!$B49,1)="7"),CONCATENATE("WP- ",WB!$J$10),""))))))))</f>
        <v/>
      </c>
      <c r="C479" s="121">
        <f>IF(B479="",0,IF(Personeelsinzet!$D$93=$AP$5,Personeelsinzet!E49*D$303,
IF(AND(Personeelsinzet!$D$93=WB!$AP$6,Personeelskosten!$D$11=WB!$Q$5),Personeelsinzet!E49*WB!$R$12,
IF(AND(Personeelsinzet!$D$93=WB!$AP$6,Personeelskosten!$D$11=WB!$Q$6),Personeelsinzet!E49*WB!$R$13,""))))</f>
        <v>0</v>
      </c>
      <c r="D479" s="122">
        <f>IF(AND(NOT(B479=""),NOT(LEFT(Personeelsinzet!E$16,10)="medewerker")),D$302,0)</f>
        <v>0</v>
      </c>
      <c r="E479">
        <f t="shared" si="6"/>
        <v>0</v>
      </c>
    </row>
    <row r="480" spans="1:5" x14ac:dyDescent="0.2">
      <c r="A480" t="str">
        <f>'Simulatie kostenplan'!$B$25</f>
        <v>Personeelskosten</v>
      </c>
      <c r="B480" s="120" t="str">
        <f>IF('Simulatie kostenplan'!$E$36='Simulatie kostenplan'!$F$22,"",IF(AND($B$300="JA",NOT(LEFT(Personeelsinzet!E$16,10)="medewerker"),LEFT(Personeelsinzet!$B50,1)="1"),CONCATENATE("WP- ",WB!$J$4),
IF(AND($B$300="JA",NOT(LEFT(Personeelsinzet!E$16,10)="medewerker"),LEFT(Personeelsinzet!$B50,1)="2"),CONCATENATE("WP- ",WB!$J$5),
IF(AND($B$300="JA",NOT(LEFT(Personeelsinzet!E$16,10)="medewerker"),LEFT(Personeelsinzet!$B50,1)="3"),CONCATENATE("WP- ",WB!$J$6),
IF(AND($B$300="JA",NOT(LEFT(Personeelsinzet!E$16,10)="medewerker"),LEFT(Personeelsinzet!$B50,1)="4"),CONCATENATE("WP- ",WB!$J$7),
IF(AND($B$300="JA",NOT(LEFT(Personeelsinzet!E$16,10)="medewerker"),LEFT(Personeelsinzet!$B50,1)="5"),CONCATENATE("WP- ",WB!$J$8),
IF(AND($B$300="JA",NOT(LEFT(Personeelsinzet!E$16,10)="medewerker"),LEFT(Personeelsinzet!$B50,1)="6"),CONCATENATE("WP- ",WB!$J$9),
IF(AND($B$300="JA",NOT(LEFT(Personeelsinzet!E$16,10)="medewerker"),LEFT(Personeelsinzet!$B50,1)="7"),CONCATENATE("WP- ",WB!$J$10),""))))))))</f>
        <v/>
      </c>
      <c r="C480" s="121">
        <f>IF(B480="",0,IF(Personeelsinzet!$D$93=$AP$5,Personeelsinzet!E50*D$303,
IF(AND(Personeelsinzet!$D$93=WB!$AP$6,Personeelskosten!$D$11=WB!$Q$5),Personeelsinzet!E50*WB!$R$12,
IF(AND(Personeelsinzet!$D$93=WB!$AP$6,Personeelskosten!$D$11=WB!$Q$6),Personeelsinzet!E50*WB!$R$13,""))))</f>
        <v>0</v>
      </c>
      <c r="D480" s="122">
        <f>IF(AND(NOT(B480=""),NOT(LEFT(Personeelsinzet!E$16,10)="medewerker")),D$302,0)</f>
        <v>0</v>
      </c>
      <c r="E480">
        <f t="shared" si="6"/>
        <v>0</v>
      </c>
    </row>
    <row r="481" spans="1:6" x14ac:dyDescent="0.2">
      <c r="A481" t="str">
        <f>'Simulatie kostenplan'!$B$25</f>
        <v>Personeelskosten</v>
      </c>
      <c r="B481" s="120" t="str">
        <f>IF('Simulatie kostenplan'!$E$36='Simulatie kostenplan'!$F$22,"",IF(AND($B$300="JA",NOT(LEFT(Personeelsinzet!E$16,10)="medewerker"),LEFT(Personeelsinzet!$B51,1)="1"),CONCATENATE("WP- ",WB!$J$4),
IF(AND($B$300="JA",NOT(LEFT(Personeelsinzet!E$16,10)="medewerker"),LEFT(Personeelsinzet!$B51,1)="2"),CONCATENATE("WP- ",WB!$J$5),
IF(AND($B$300="JA",NOT(LEFT(Personeelsinzet!E$16,10)="medewerker"),LEFT(Personeelsinzet!$B51,1)="3"),CONCATENATE("WP- ",WB!$J$6),
IF(AND($B$300="JA",NOT(LEFT(Personeelsinzet!E$16,10)="medewerker"),LEFT(Personeelsinzet!$B51,1)="4"),CONCATENATE("WP- ",WB!$J$7),
IF(AND($B$300="JA",NOT(LEFT(Personeelsinzet!E$16,10)="medewerker"),LEFT(Personeelsinzet!$B51,1)="5"),CONCATENATE("WP- ",WB!$J$8),
IF(AND($B$300="JA",NOT(LEFT(Personeelsinzet!E$16,10)="medewerker"),LEFT(Personeelsinzet!$B51,1)="6"),CONCATENATE("WP- ",WB!$J$9),
IF(AND($B$300="JA",NOT(LEFT(Personeelsinzet!E$16,10)="medewerker"),LEFT(Personeelsinzet!$B51,1)="7"),CONCATENATE("WP- ",WB!$J$10),""))))))))</f>
        <v/>
      </c>
      <c r="C481" s="121">
        <f>IF(B481="",0,IF(Personeelsinzet!$D$93=$AP$5,Personeelsinzet!E51*D$303,
IF(AND(Personeelsinzet!$D$93=WB!$AP$6,Personeelskosten!$D$11=WB!$Q$5),Personeelsinzet!E51*WB!$R$12,
IF(AND(Personeelsinzet!$D$93=WB!$AP$6,Personeelskosten!$D$11=WB!$Q$6),Personeelsinzet!E51*WB!$R$13,""))))</f>
        <v>0</v>
      </c>
      <c r="D481" s="122">
        <f>IF(AND(NOT(B481=""),NOT(LEFT(Personeelsinzet!E$16,10)="medewerker")),D$302,0)</f>
        <v>0</v>
      </c>
      <c r="E481">
        <f t="shared" si="6"/>
        <v>0</v>
      </c>
    </row>
    <row r="482" spans="1:6" x14ac:dyDescent="0.2">
      <c r="A482" t="str">
        <f>'Simulatie kostenplan'!$B$25</f>
        <v>Personeelskosten</v>
      </c>
      <c r="B482" s="120" t="str">
        <f>IF('Simulatie kostenplan'!$E$36='Simulatie kostenplan'!$F$22,"",IF(AND($B$300="JA",NOT(LEFT(Personeelsinzet!E$16,10)="medewerker"),LEFT(Personeelsinzet!$B52,1)="1"),CONCATENATE("WP- ",WB!$J$4),
IF(AND($B$300="JA",NOT(LEFT(Personeelsinzet!E$16,10)="medewerker"),LEFT(Personeelsinzet!$B52,1)="2"),CONCATENATE("WP- ",WB!$J$5),
IF(AND($B$300="JA",NOT(LEFT(Personeelsinzet!E$16,10)="medewerker"),LEFT(Personeelsinzet!$B52,1)="3"),CONCATENATE("WP- ",WB!$J$6),
IF(AND($B$300="JA",NOT(LEFT(Personeelsinzet!E$16,10)="medewerker"),LEFT(Personeelsinzet!$B52,1)="4"),CONCATENATE("WP- ",WB!$J$7),
IF(AND($B$300="JA",NOT(LEFT(Personeelsinzet!E$16,10)="medewerker"),LEFT(Personeelsinzet!$B52,1)="5"),CONCATENATE("WP- ",WB!$J$8),
IF(AND($B$300="JA",NOT(LEFT(Personeelsinzet!E$16,10)="medewerker"),LEFT(Personeelsinzet!$B52,1)="6"),CONCATENATE("WP- ",WB!$J$9),
IF(AND($B$300="JA",NOT(LEFT(Personeelsinzet!E$16,10)="medewerker"),LEFT(Personeelsinzet!$B52,1)="7"),CONCATENATE("WP- ",WB!$J$10),""))))))))</f>
        <v/>
      </c>
      <c r="C482" s="121">
        <f>IF(B482="",0,IF(Personeelsinzet!$D$93=$AP$5,Personeelsinzet!E52*D$303,
IF(AND(Personeelsinzet!$D$93=WB!$AP$6,Personeelskosten!$D$11=WB!$Q$5),Personeelsinzet!E52*WB!$R$12,
IF(AND(Personeelsinzet!$D$93=WB!$AP$6,Personeelskosten!$D$11=WB!$Q$6),Personeelsinzet!E52*WB!$R$13,""))))</f>
        <v>0</v>
      </c>
      <c r="D482" s="122">
        <f>IF(AND(NOT(B482=""),NOT(LEFT(Personeelsinzet!E$16,10)="medewerker")),D$302,0)</f>
        <v>0</v>
      </c>
      <c r="E482">
        <f t="shared" si="6"/>
        <v>0</v>
      </c>
    </row>
    <row r="483" spans="1:6" x14ac:dyDescent="0.2">
      <c r="A483" t="str">
        <f>'Simulatie kostenplan'!$B$25</f>
        <v>Personeelskosten</v>
      </c>
      <c r="B483" s="120" t="str">
        <f>IF('Simulatie kostenplan'!$E$36='Simulatie kostenplan'!$F$22,"",IF(AND($B$300="JA",NOT(LEFT(Personeelsinzet!E$16,10)="medewerker"),LEFT(Personeelsinzet!$B53,1)="1"),CONCATENATE("WP- ",WB!$J$4),
IF(AND($B$300="JA",NOT(LEFT(Personeelsinzet!E$16,10)="medewerker"),LEFT(Personeelsinzet!$B53,1)="2"),CONCATENATE("WP- ",WB!$J$5),
IF(AND($B$300="JA",NOT(LEFT(Personeelsinzet!E$16,10)="medewerker"),LEFT(Personeelsinzet!$B53,1)="3"),CONCATENATE("WP- ",WB!$J$6),
IF(AND($B$300="JA",NOT(LEFT(Personeelsinzet!E$16,10)="medewerker"),LEFT(Personeelsinzet!$B53,1)="4"),CONCATENATE("WP- ",WB!$J$7),
IF(AND($B$300="JA",NOT(LEFT(Personeelsinzet!E$16,10)="medewerker"),LEFT(Personeelsinzet!$B53,1)="5"),CONCATENATE("WP- ",WB!$J$8),
IF(AND($B$300="JA",NOT(LEFT(Personeelsinzet!E$16,10)="medewerker"),LEFT(Personeelsinzet!$B53,1)="6"),CONCATENATE("WP- ",WB!$J$9),
IF(AND($B$300="JA",NOT(LEFT(Personeelsinzet!E$16,10)="medewerker"),LEFT(Personeelsinzet!$B53,1)="7"),CONCATENATE("WP- ",WB!$J$10),""))))))))</f>
        <v/>
      </c>
      <c r="C483" s="121">
        <f>IF(B483="",0,IF(Personeelsinzet!$D$93=$AP$5,Personeelsinzet!E53*D$303,
IF(AND(Personeelsinzet!$D$93=WB!$AP$6,Personeelskosten!$D$11=WB!$Q$5),Personeelsinzet!E53*WB!$R$12,
IF(AND(Personeelsinzet!$D$93=WB!$AP$6,Personeelskosten!$D$11=WB!$Q$6),Personeelsinzet!E53*WB!$R$13,""))))</f>
        <v>0</v>
      </c>
      <c r="D483" s="122">
        <f>IF(AND(NOT(B483=""),NOT(LEFT(Personeelsinzet!E$16,10)="medewerker")),D$302,0)</f>
        <v>0</v>
      </c>
      <c r="E483">
        <f t="shared" si="6"/>
        <v>0</v>
      </c>
    </row>
    <row r="484" spans="1:6" x14ac:dyDescent="0.2">
      <c r="A484" t="str">
        <f>'Simulatie kostenplan'!$B$25</f>
        <v>Personeelskosten</v>
      </c>
      <c r="B484" s="120" t="str">
        <f>IF('Simulatie kostenplan'!$E$36='Simulatie kostenplan'!$F$22,"",IF(AND($B$300="JA",NOT(LEFT(Personeelsinzet!E$16,10)="medewerker"),LEFT(Personeelsinzet!$B54,1)="1"),CONCATENATE("WP- ",WB!$J$4),
IF(AND($B$300="JA",NOT(LEFT(Personeelsinzet!E$16,10)="medewerker"),LEFT(Personeelsinzet!$B54,1)="2"),CONCATENATE("WP- ",WB!$J$5),
IF(AND($B$300="JA",NOT(LEFT(Personeelsinzet!E$16,10)="medewerker"),LEFT(Personeelsinzet!$B54,1)="3"),CONCATENATE("WP- ",WB!$J$6),
IF(AND($B$300="JA",NOT(LEFT(Personeelsinzet!E$16,10)="medewerker"),LEFT(Personeelsinzet!$B54,1)="4"),CONCATENATE("WP- ",WB!$J$7),
IF(AND($B$300="JA",NOT(LEFT(Personeelsinzet!E$16,10)="medewerker"),LEFT(Personeelsinzet!$B54,1)="5"),CONCATENATE("WP- ",WB!$J$8),
IF(AND($B$300="JA",NOT(LEFT(Personeelsinzet!E$16,10)="medewerker"),LEFT(Personeelsinzet!$B54,1)="6"),CONCATENATE("WP- ",WB!$J$9),
IF(AND($B$300="JA",NOT(LEFT(Personeelsinzet!E$16,10)="medewerker"),LEFT(Personeelsinzet!$B54,1)="7"),CONCATENATE("WP- ",WB!$J$10),""))))))))</f>
        <v/>
      </c>
      <c r="C484" s="121">
        <f>IF(B484="",0,IF(Personeelsinzet!$D$93=$AP$5,Personeelsinzet!E54*D$303,
IF(AND(Personeelsinzet!$D$93=WB!$AP$6,Personeelskosten!$D$11=WB!$Q$5),Personeelsinzet!E54*WB!$R$12,
IF(AND(Personeelsinzet!$D$93=WB!$AP$6,Personeelskosten!$D$11=WB!$Q$6),Personeelsinzet!E54*WB!$R$13,""))))</f>
        <v>0</v>
      </c>
      <c r="D484" s="122">
        <f>IF(AND(NOT(B484=""),NOT(LEFT(Personeelsinzet!E$16,10)="medewerker")),D$302,0)</f>
        <v>0</v>
      </c>
      <c r="E484">
        <f t="shared" si="6"/>
        <v>0</v>
      </c>
    </row>
    <row r="485" spans="1:6" x14ac:dyDescent="0.2">
      <c r="A485" t="str">
        <f>'Simulatie kostenplan'!$B$25</f>
        <v>Personeelskosten</v>
      </c>
      <c r="B485" s="120" t="str">
        <f>IF('Simulatie kostenplan'!$E$36='Simulatie kostenplan'!$F$22,"",IF(AND($B$300="JA",NOT(LEFT(Personeelsinzet!E$16,10)="medewerker"),LEFT(Personeelsinzet!$B55,1)="1"),CONCATENATE("WP- ",WB!$J$4),
IF(AND($B$300="JA",NOT(LEFT(Personeelsinzet!E$16,10)="medewerker"),LEFT(Personeelsinzet!$B55,1)="2"),CONCATENATE("WP- ",WB!$J$5),
IF(AND($B$300="JA",NOT(LEFT(Personeelsinzet!E$16,10)="medewerker"),LEFT(Personeelsinzet!$B55,1)="3"),CONCATENATE("WP- ",WB!$J$6),
IF(AND($B$300="JA",NOT(LEFT(Personeelsinzet!E$16,10)="medewerker"),LEFT(Personeelsinzet!$B55,1)="4"),CONCATENATE("WP- ",WB!$J$7),
IF(AND($B$300="JA",NOT(LEFT(Personeelsinzet!E$16,10)="medewerker"),LEFT(Personeelsinzet!$B55,1)="5"),CONCATENATE("WP- ",WB!$J$8),
IF(AND($B$300="JA",NOT(LEFT(Personeelsinzet!E$16,10)="medewerker"),LEFT(Personeelsinzet!$B55,1)="6"),CONCATENATE("WP- ",WB!$J$9),
IF(AND($B$300="JA",NOT(LEFT(Personeelsinzet!E$16,10)="medewerker"),LEFT(Personeelsinzet!$B55,1)="7"),CONCATENATE("WP- ",WB!$J$10),""))))))))</f>
        <v/>
      </c>
      <c r="C485" s="121">
        <f>IF(B485="",0,IF(Personeelsinzet!$D$93=$AP$5,Personeelsinzet!E55*D$303,
IF(AND(Personeelsinzet!$D$93=WB!$AP$6,Personeelskosten!$D$11=WB!$Q$5),Personeelsinzet!E55*WB!$R$12,
IF(AND(Personeelsinzet!$D$93=WB!$AP$6,Personeelskosten!$D$11=WB!$Q$6),Personeelsinzet!E55*WB!$R$13,""))))</f>
        <v>0</v>
      </c>
      <c r="D485" s="122">
        <f>IF(AND(NOT(B485=""),NOT(LEFT(Personeelsinzet!E$16,10)="medewerker")),D$302,0)</f>
        <v>0</v>
      </c>
      <c r="E485">
        <f t="shared" si="6"/>
        <v>0</v>
      </c>
    </row>
    <row r="486" spans="1:6" x14ac:dyDescent="0.2">
      <c r="A486" t="str">
        <f>'Simulatie kostenplan'!$B$25</f>
        <v>Personeelskosten</v>
      </c>
      <c r="B486" s="120" t="str">
        <f>IF('Simulatie kostenplan'!$E$36='Simulatie kostenplan'!$F$22,"",IF(AND($B$300="JA",NOT(LEFT(Personeelsinzet!F$16,10)="medewerker"),LEFT(Personeelsinzet!$B21,1)="1"),CONCATENATE("WP- ",WB!$J$4),
IF(AND($B$300="JA",NOT(LEFT(Personeelsinzet!F$16,10)="medewerker"),LEFT(Personeelsinzet!$B21,1)="2"),CONCATENATE("WP- ",WB!$J$5),
IF(AND($B$300="JA",NOT(LEFT(Personeelsinzet!F$16,10)="medewerker"),LEFT(Personeelsinzet!$B21,1)="3"),CONCATENATE("WP- ",WB!$J$6),
IF(AND($B$300="JA",NOT(LEFT(Personeelsinzet!F$16,10)="medewerker"),LEFT(Personeelsinzet!$B21,1)="4"),CONCATENATE("WP- ",WB!$J$7),
IF(AND($B$300="JA",NOT(LEFT(Personeelsinzet!F$16,10)="medewerker"),LEFT(Personeelsinzet!$B21,1)="5"),CONCATENATE("WP- ",WB!$J$8),
IF(AND($B$300="JA",NOT(LEFT(Personeelsinzet!F$16,10)="medewerker"),LEFT(Personeelsinzet!$B21,1)="6"),CONCATENATE("WP- ",WB!$J$9),
IF(AND($B$300="JA",NOT(LEFT(Personeelsinzet!F$16,10)="medewerker"),LEFT(Personeelsinzet!$B21,1)="7"),CONCATENATE("WP- ",WB!$J$10),""))))))))</f>
        <v/>
      </c>
      <c r="C486" s="121">
        <f>IF(B486="",0,IF(Personeelsinzet!$D$93=$AP$5,Personeelsinzet!F21*E$303,
IF(AND(Personeelsinzet!$D$93=WB!$AP$6,Personeelskosten!$D$11=WB!$Q$5),Personeelsinzet!F21*WB!$R$12,
IF(AND(Personeelsinzet!$D$93=WB!$AP$6,Personeelskosten!$D$11=WB!$Q$6),Personeelsinzet!F21*WB!$R$13,""))))</f>
        <v>0</v>
      </c>
      <c r="D486" s="122">
        <f>IF(AND(NOT(B486=""),NOT(LEFT(Personeelsinzet!F$16,10)="medewerker")),E$302,0)</f>
        <v>0</v>
      </c>
      <c r="E486">
        <f t="shared" si="6"/>
        <v>0</v>
      </c>
      <c r="F486" s="120"/>
    </row>
    <row r="487" spans="1:6" x14ac:dyDescent="0.2">
      <c r="A487" t="str">
        <f>'Simulatie kostenplan'!$B$25</f>
        <v>Personeelskosten</v>
      </c>
      <c r="B487" s="120" t="str">
        <f>IF('Simulatie kostenplan'!$E$36='Simulatie kostenplan'!$F$22,"",IF(AND($B$300="JA",NOT(LEFT(Personeelsinzet!F$16,10)="medewerker"),LEFT(Personeelsinzet!$B22,1)="1"),CONCATENATE("WP- ",WB!$J$4),
IF(AND($B$300="JA",NOT(LEFT(Personeelsinzet!F$16,10)="medewerker"),LEFT(Personeelsinzet!$B22,1)="2"),CONCATENATE("WP- ",WB!$J$5),
IF(AND($B$300="JA",NOT(LEFT(Personeelsinzet!F$16,10)="medewerker"),LEFT(Personeelsinzet!$B22,1)="3"),CONCATENATE("WP- ",WB!$J$6),
IF(AND($B$300="JA",NOT(LEFT(Personeelsinzet!F$16,10)="medewerker"),LEFT(Personeelsinzet!$B22,1)="4"),CONCATENATE("WP- ",WB!$J$7),
IF(AND($B$300="JA",NOT(LEFT(Personeelsinzet!F$16,10)="medewerker"),LEFT(Personeelsinzet!$B22,1)="5"),CONCATENATE("WP- ",WB!$J$8),
IF(AND($B$300="JA",NOT(LEFT(Personeelsinzet!F$16,10)="medewerker"),LEFT(Personeelsinzet!$B22,1)="6"),CONCATENATE("WP- ",WB!$J$9),
IF(AND($B$300="JA",NOT(LEFT(Personeelsinzet!F$16,10)="medewerker"),LEFT(Personeelsinzet!$B22,1)="7"),CONCATENATE("WP- ",WB!$J$10),""))))))))</f>
        <v/>
      </c>
      <c r="C487" s="121">
        <f>IF(B487="",0,IF(Personeelsinzet!$D$93=$AP$5,Personeelsinzet!F22*E$303,
IF(AND(Personeelsinzet!$D$93=WB!$AP$6,Personeelskosten!$D$11=WB!$Q$5),Personeelsinzet!F22*WB!$R$12,
IF(AND(Personeelsinzet!$D$93=WB!$AP$6,Personeelskosten!$D$11=WB!$Q$6),Personeelsinzet!F22*WB!$R$13,""))))</f>
        <v>0</v>
      </c>
      <c r="D487" s="122">
        <f>IF(AND(NOT(B487=""),NOT(LEFT(Personeelsinzet!F$16,10)="medewerker")),E$302,0)</f>
        <v>0</v>
      </c>
      <c r="E487">
        <f t="shared" si="6"/>
        <v>0</v>
      </c>
    </row>
    <row r="488" spans="1:6" x14ac:dyDescent="0.2">
      <c r="A488" t="str">
        <f>'Simulatie kostenplan'!$B$25</f>
        <v>Personeelskosten</v>
      </c>
      <c r="B488" s="120" t="str">
        <f>IF('Simulatie kostenplan'!$E$36='Simulatie kostenplan'!$F$22,"",IF(AND($B$300="JA",NOT(LEFT(Personeelsinzet!F$16,10)="medewerker"),LEFT(Personeelsinzet!$B23,1)="1"),CONCATENATE("WP- ",WB!$J$4),
IF(AND($B$300="JA",NOT(LEFT(Personeelsinzet!F$16,10)="medewerker"),LEFT(Personeelsinzet!$B23,1)="2"),CONCATENATE("WP- ",WB!$J$5),
IF(AND($B$300="JA",NOT(LEFT(Personeelsinzet!F$16,10)="medewerker"),LEFT(Personeelsinzet!$B23,1)="3"),CONCATENATE("WP- ",WB!$J$6),
IF(AND($B$300="JA",NOT(LEFT(Personeelsinzet!F$16,10)="medewerker"),LEFT(Personeelsinzet!$B23,1)="4"),CONCATENATE("WP- ",WB!$J$7),
IF(AND($B$300="JA",NOT(LEFT(Personeelsinzet!F$16,10)="medewerker"),LEFT(Personeelsinzet!$B23,1)="5"),CONCATENATE("WP- ",WB!$J$8),
IF(AND($B$300="JA",NOT(LEFT(Personeelsinzet!F$16,10)="medewerker"),LEFT(Personeelsinzet!$B23,1)="6"),CONCATENATE("WP- ",WB!$J$9),
IF(AND($B$300="JA",NOT(LEFT(Personeelsinzet!F$16,10)="medewerker"),LEFT(Personeelsinzet!$B23,1)="7"),CONCATENATE("WP- ",WB!$J$10),""))))))))</f>
        <v/>
      </c>
      <c r="C488" s="121">
        <f>IF(B488="",0,IF(Personeelsinzet!$D$93=$AP$5,Personeelsinzet!F23*E$303,
IF(AND(Personeelsinzet!$D$93=WB!$AP$6,Personeelskosten!$D$11=WB!$Q$5),Personeelsinzet!F23*WB!$R$12,
IF(AND(Personeelsinzet!$D$93=WB!$AP$6,Personeelskosten!$D$11=WB!$Q$6),Personeelsinzet!F23*WB!$R$13,""))))</f>
        <v>0</v>
      </c>
      <c r="D488" s="122">
        <f>IF(AND(NOT(B488=""),NOT(LEFT(Personeelsinzet!F$16,10)="medewerker")),E$302,0)</f>
        <v>0</v>
      </c>
      <c r="E488">
        <f t="shared" si="6"/>
        <v>0</v>
      </c>
    </row>
    <row r="489" spans="1:6" x14ac:dyDescent="0.2">
      <c r="A489" t="str">
        <f>'Simulatie kostenplan'!$B$25</f>
        <v>Personeelskosten</v>
      </c>
      <c r="B489" s="120" t="str">
        <f>IF('Simulatie kostenplan'!$E$36='Simulatie kostenplan'!$F$22,"",IF(AND($B$300="JA",NOT(LEFT(Personeelsinzet!F$16,10)="medewerker"),LEFT(Personeelsinzet!$B24,1)="1"),CONCATENATE("WP- ",WB!$J$4),
IF(AND($B$300="JA",NOT(LEFT(Personeelsinzet!F$16,10)="medewerker"),LEFT(Personeelsinzet!$B24,1)="2"),CONCATENATE("WP- ",WB!$J$5),
IF(AND($B$300="JA",NOT(LEFT(Personeelsinzet!F$16,10)="medewerker"),LEFT(Personeelsinzet!$B24,1)="3"),CONCATENATE("WP- ",WB!$J$6),
IF(AND($B$300="JA",NOT(LEFT(Personeelsinzet!F$16,10)="medewerker"),LEFT(Personeelsinzet!$B24,1)="4"),CONCATENATE("WP- ",WB!$J$7),
IF(AND($B$300="JA",NOT(LEFT(Personeelsinzet!F$16,10)="medewerker"),LEFT(Personeelsinzet!$B24,1)="5"),CONCATENATE("WP- ",WB!$J$8),
IF(AND($B$300="JA",NOT(LEFT(Personeelsinzet!F$16,10)="medewerker"),LEFT(Personeelsinzet!$B24,1)="6"),CONCATENATE("WP- ",WB!$J$9),
IF(AND($B$300="JA",NOT(LEFT(Personeelsinzet!F$16,10)="medewerker"),LEFT(Personeelsinzet!$B24,1)="7"),CONCATENATE("WP- ",WB!$J$10),""))))))))</f>
        <v/>
      </c>
      <c r="C489" s="121">
        <f>IF(B489="",0,IF(Personeelsinzet!$D$93=$AP$5,Personeelsinzet!F24*E$303,
IF(AND(Personeelsinzet!$D$93=WB!$AP$6,Personeelskosten!$D$11=WB!$Q$5),Personeelsinzet!F24*WB!$R$12,
IF(AND(Personeelsinzet!$D$93=WB!$AP$6,Personeelskosten!$D$11=WB!$Q$6),Personeelsinzet!F24*WB!$R$13,""))))</f>
        <v>0</v>
      </c>
      <c r="D489" s="122">
        <f>IF(AND(NOT(B489=""),NOT(LEFT(Personeelsinzet!F$16,10)="medewerker")),E$302,0)</f>
        <v>0</v>
      </c>
      <c r="E489">
        <f t="shared" si="6"/>
        <v>0</v>
      </c>
    </row>
    <row r="490" spans="1:6" x14ac:dyDescent="0.2">
      <c r="A490" t="str">
        <f>'Simulatie kostenplan'!$B$25</f>
        <v>Personeelskosten</v>
      </c>
      <c r="B490" s="120" t="str">
        <f>IF('Simulatie kostenplan'!$E$36='Simulatie kostenplan'!$F$22,"",IF(AND($B$300="JA",NOT(LEFT(Personeelsinzet!F$16,10)="medewerker"),LEFT(Personeelsinzet!$B25,1)="1"),CONCATENATE("WP- ",WB!$J$4),
IF(AND($B$300="JA",NOT(LEFT(Personeelsinzet!F$16,10)="medewerker"),LEFT(Personeelsinzet!$B25,1)="2"),CONCATENATE("WP- ",WB!$J$5),
IF(AND($B$300="JA",NOT(LEFT(Personeelsinzet!F$16,10)="medewerker"),LEFT(Personeelsinzet!$B25,1)="3"),CONCATENATE("WP- ",WB!$J$6),
IF(AND($B$300="JA",NOT(LEFT(Personeelsinzet!F$16,10)="medewerker"),LEFT(Personeelsinzet!$B25,1)="4"),CONCATENATE("WP- ",WB!$J$7),
IF(AND($B$300="JA",NOT(LEFT(Personeelsinzet!F$16,10)="medewerker"),LEFT(Personeelsinzet!$B25,1)="5"),CONCATENATE("WP- ",WB!$J$8),
IF(AND($B$300="JA",NOT(LEFT(Personeelsinzet!F$16,10)="medewerker"),LEFT(Personeelsinzet!$B25,1)="6"),CONCATENATE("WP- ",WB!$J$9),
IF(AND($B$300="JA",NOT(LEFT(Personeelsinzet!F$16,10)="medewerker"),LEFT(Personeelsinzet!$B25,1)="7"),CONCATENATE("WP- ",WB!$J$10),""))))))))</f>
        <v/>
      </c>
      <c r="C490" s="121">
        <f>IF(B490="",0,IF(Personeelsinzet!$D$93=$AP$5,Personeelsinzet!F25*E$303,
IF(AND(Personeelsinzet!$D$93=WB!$AP$6,Personeelskosten!$D$11=WB!$Q$5),Personeelsinzet!F25*WB!$R$12,
IF(AND(Personeelsinzet!$D$93=WB!$AP$6,Personeelskosten!$D$11=WB!$Q$6),Personeelsinzet!F25*WB!$R$13,""))))</f>
        <v>0</v>
      </c>
      <c r="D490" s="122">
        <f>IF(AND(NOT(B490=""),NOT(LEFT(Personeelsinzet!F$16,10)="medewerker")),E$302,0)</f>
        <v>0</v>
      </c>
      <c r="E490">
        <f t="shared" si="6"/>
        <v>0</v>
      </c>
    </row>
    <row r="491" spans="1:6" x14ac:dyDescent="0.2">
      <c r="A491" t="str">
        <f>'Simulatie kostenplan'!$B$25</f>
        <v>Personeelskosten</v>
      </c>
      <c r="B491" s="120" t="str">
        <f>IF('Simulatie kostenplan'!$E$36='Simulatie kostenplan'!$F$22,"",IF(AND($B$300="JA",NOT(LEFT(Personeelsinzet!F$16,10)="medewerker"),LEFT(Personeelsinzet!$B26,1)="1"),CONCATENATE("WP- ",WB!$J$4),
IF(AND($B$300="JA",NOT(LEFT(Personeelsinzet!F$16,10)="medewerker"),LEFT(Personeelsinzet!$B26,1)="2"),CONCATENATE("WP- ",WB!$J$5),
IF(AND($B$300="JA",NOT(LEFT(Personeelsinzet!F$16,10)="medewerker"),LEFT(Personeelsinzet!$B26,1)="3"),CONCATENATE("WP- ",WB!$J$6),
IF(AND($B$300="JA",NOT(LEFT(Personeelsinzet!F$16,10)="medewerker"),LEFT(Personeelsinzet!$B26,1)="4"),CONCATENATE("WP- ",WB!$J$7),
IF(AND($B$300="JA",NOT(LEFT(Personeelsinzet!F$16,10)="medewerker"),LEFT(Personeelsinzet!$B26,1)="5"),CONCATENATE("WP- ",WB!$J$8),
IF(AND($B$300="JA",NOT(LEFT(Personeelsinzet!F$16,10)="medewerker"),LEFT(Personeelsinzet!$B26,1)="6"),CONCATENATE("WP- ",WB!$J$9),
IF(AND($B$300="JA",NOT(LEFT(Personeelsinzet!F$16,10)="medewerker"),LEFT(Personeelsinzet!$B26,1)="7"),CONCATENATE("WP- ",WB!$J$10),""))))))))</f>
        <v/>
      </c>
      <c r="C491" s="121">
        <f>IF(B491="",0,IF(Personeelsinzet!$D$93=$AP$5,Personeelsinzet!F26*E$303,
IF(AND(Personeelsinzet!$D$93=WB!$AP$6,Personeelskosten!$D$11=WB!$Q$5),Personeelsinzet!F26*WB!$R$12,
IF(AND(Personeelsinzet!$D$93=WB!$AP$6,Personeelskosten!$D$11=WB!$Q$6),Personeelsinzet!F26*WB!$R$13,""))))</f>
        <v>0</v>
      </c>
      <c r="D491" s="122">
        <f>IF(AND(NOT(B491=""),NOT(LEFT(Personeelsinzet!F$16,10)="medewerker")),E$302,0)</f>
        <v>0</v>
      </c>
      <c r="E491">
        <f t="shared" si="6"/>
        <v>0</v>
      </c>
    </row>
    <row r="492" spans="1:6" x14ac:dyDescent="0.2">
      <c r="A492" t="str">
        <f>'Simulatie kostenplan'!$B$25</f>
        <v>Personeelskosten</v>
      </c>
      <c r="B492" s="120" t="str">
        <f>IF('Simulatie kostenplan'!$E$36='Simulatie kostenplan'!$F$22,"",IF(AND($B$300="JA",NOT(LEFT(Personeelsinzet!F$16,10)="medewerker"),LEFT(Personeelsinzet!$B27,1)="1"),CONCATENATE("WP- ",WB!$J$4),
IF(AND($B$300="JA",NOT(LEFT(Personeelsinzet!F$16,10)="medewerker"),LEFT(Personeelsinzet!$B27,1)="2"),CONCATENATE("WP- ",WB!$J$5),
IF(AND($B$300="JA",NOT(LEFT(Personeelsinzet!F$16,10)="medewerker"),LEFT(Personeelsinzet!$B27,1)="3"),CONCATENATE("WP- ",WB!$J$6),
IF(AND($B$300="JA",NOT(LEFT(Personeelsinzet!F$16,10)="medewerker"),LEFT(Personeelsinzet!$B27,1)="4"),CONCATENATE("WP- ",WB!$J$7),
IF(AND($B$300="JA",NOT(LEFT(Personeelsinzet!F$16,10)="medewerker"),LEFT(Personeelsinzet!$B27,1)="5"),CONCATENATE("WP- ",WB!$J$8),
IF(AND($B$300="JA",NOT(LEFT(Personeelsinzet!F$16,10)="medewerker"),LEFT(Personeelsinzet!$B27,1)="6"),CONCATENATE("WP- ",WB!$J$9),
IF(AND($B$300="JA",NOT(LEFT(Personeelsinzet!F$16,10)="medewerker"),LEFT(Personeelsinzet!$B27,1)="7"),CONCATENATE("WP- ",WB!$J$10),""))))))))</f>
        <v/>
      </c>
      <c r="C492" s="121">
        <f>IF(B492="",0,IF(Personeelsinzet!$D$93=$AP$5,Personeelsinzet!F27*E$303,
IF(AND(Personeelsinzet!$D$93=WB!$AP$6,Personeelskosten!$D$11=WB!$Q$5),Personeelsinzet!F27*WB!$R$12,
IF(AND(Personeelsinzet!$D$93=WB!$AP$6,Personeelskosten!$D$11=WB!$Q$6),Personeelsinzet!F27*WB!$R$13,""))))</f>
        <v>0</v>
      </c>
      <c r="D492" s="122">
        <f>IF(AND(NOT(B492=""),NOT(LEFT(Personeelsinzet!F$16,10)="medewerker")),E$302,0)</f>
        <v>0</v>
      </c>
      <c r="E492">
        <f t="shared" si="6"/>
        <v>0</v>
      </c>
    </row>
    <row r="493" spans="1:6" x14ac:dyDescent="0.2">
      <c r="A493" t="str">
        <f>'Simulatie kostenplan'!$B$25</f>
        <v>Personeelskosten</v>
      </c>
      <c r="B493" s="120" t="str">
        <f>IF('Simulatie kostenplan'!$E$36='Simulatie kostenplan'!$F$22,"",IF(AND($B$300="JA",NOT(LEFT(Personeelsinzet!F$16,10)="medewerker"),LEFT(Personeelsinzet!$B28,1)="1"),CONCATENATE("WP- ",WB!$J$4),
IF(AND($B$300="JA",NOT(LEFT(Personeelsinzet!F$16,10)="medewerker"),LEFT(Personeelsinzet!$B28,1)="2"),CONCATENATE("WP- ",WB!$J$5),
IF(AND($B$300="JA",NOT(LEFT(Personeelsinzet!F$16,10)="medewerker"),LEFT(Personeelsinzet!$B28,1)="3"),CONCATENATE("WP- ",WB!$J$6),
IF(AND($B$300="JA",NOT(LEFT(Personeelsinzet!F$16,10)="medewerker"),LEFT(Personeelsinzet!$B28,1)="4"),CONCATENATE("WP- ",WB!$J$7),
IF(AND($B$300="JA",NOT(LEFT(Personeelsinzet!F$16,10)="medewerker"),LEFT(Personeelsinzet!$B28,1)="5"),CONCATENATE("WP- ",WB!$J$8),
IF(AND($B$300="JA",NOT(LEFT(Personeelsinzet!F$16,10)="medewerker"),LEFT(Personeelsinzet!$B28,1)="6"),CONCATENATE("WP- ",WB!$J$9),
IF(AND($B$300="JA",NOT(LEFT(Personeelsinzet!F$16,10)="medewerker"),LEFT(Personeelsinzet!$B28,1)="7"),CONCATENATE("WP- ",WB!$J$10),""))))))))</f>
        <v/>
      </c>
      <c r="C493" s="121">
        <f>IF(B493="",0,IF(Personeelsinzet!$D$93=$AP$5,Personeelsinzet!F28*E$303,
IF(AND(Personeelsinzet!$D$93=WB!$AP$6,Personeelskosten!$D$11=WB!$Q$5),Personeelsinzet!F28*WB!$R$12,
IF(AND(Personeelsinzet!$D$93=WB!$AP$6,Personeelskosten!$D$11=WB!$Q$6),Personeelsinzet!F28*WB!$R$13,""))))</f>
        <v>0</v>
      </c>
      <c r="D493" s="122">
        <f>IF(AND(NOT(B493=""),NOT(LEFT(Personeelsinzet!F$16,10)="medewerker")),E$302,0)</f>
        <v>0</v>
      </c>
      <c r="E493">
        <f t="shared" si="6"/>
        <v>0</v>
      </c>
    </row>
    <row r="494" spans="1:6" x14ac:dyDescent="0.2">
      <c r="A494" t="str">
        <f>'Simulatie kostenplan'!$B$25</f>
        <v>Personeelskosten</v>
      </c>
      <c r="B494" s="120" t="str">
        <f>IF('Simulatie kostenplan'!$E$36='Simulatie kostenplan'!$F$22,"",IF(AND($B$300="JA",NOT(LEFT(Personeelsinzet!F$16,10)="medewerker"),LEFT(Personeelsinzet!$B29,1)="1"),CONCATENATE("WP- ",WB!$J$4),
IF(AND($B$300="JA",NOT(LEFT(Personeelsinzet!F$16,10)="medewerker"),LEFT(Personeelsinzet!$B29,1)="2"),CONCATENATE("WP- ",WB!$J$5),
IF(AND($B$300="JA",NOT(LEFT(Personeelsinzet!F$16,10)="medewerker"),LEFT(Personeelsinzet!$B29,1)="3"),CONCATENATE("WP- ",WB!$J$6),
IF(AND($B$300="JA",NOT(LEFT(Personeelsinzet!F$16,10)="medewerker"),LEFT(Personeelsinzet!$B29,1)="4"),CONCATENATE("WP- ",WB!$J$7),
IF(AND($B$300="JA",NOT(LEFT(Personeelsinzet!F$16,10)="medewerker"),LEFT(Personeelsinzet!$B29,1)="5"),CONCATENATE("WP- ",WB!$J$8),
IF(AND($B$300="JA",NOT(LEFT(Personeelsinzet!F$16,10)="medewerker"),LEFT(Personeelsinzet!$B29,1)="6"),CONCATENATE("WP- ",WB!$J$9),
IF(AND($B$300="JA",NOT(LEFT(Personeelsinzet!F$16,10)="medewerker"),LEFT(Personeelsinzet!$B29,1)="7"),CONCATENATE("WP- ",WB!$J$10),""))))))))</f>
        <v/>
      </c>
      <c r="C494" s="121">
        <f>IF(B494="",0,IF(Personeelsinzet!$D$93=$AP$5,Personeelsinzet!F29*E$303,
IF(AND(Personeelsinzet!$D$93=WB!$AP$6,Personeelskosten!$D$11=WB!$Q$5),Personeelsinzet!F29*WB!$R$12,
IF(AND(Personeelsinzet!$D$93=WB!$AP$6,Personeelskosten!$D$11=WB!$Q$6),Personeelsinzet!F29*WB!$R$13,""))))</f>
        <v>0</v>
      </c>
      <c r="D494" s="122">
        <f>IF(AND(NOT(B494=""),NOT(LEFT(Personeelsinzet!F$16,10)="medewerker")),E$302,0)</f>
        <v>0</v>
      </c>
      <c r="E494">
        <f t="shared" si="6"/>
        <v>0</v>
      </c>
    </row>
    <row r="495" spans="1:6" x14ac:dyDescent="0.2">
      <c r="A495" t="str">
        <f>'Simulatie kostenplan'!$B$25</f>
        <v>Personeelskosten</v>
      </c>
      <c r="B495" s="120" t="str">
        <f>IF('Simulatie kostenplan'!$E$36='Simulatie kostenplan'!$F$22,"",IF(AND($B$300="JA",NOT(LEFT(Personeelsinzet!F$16,10)="medewerker"),LEFT(Personeelsinzet!$B30,1)="1"),CONCATENATE("WP- ",WB!$J$4),
IF(AND($B$300="JA",NOT(LEFT(Personeelsinzet!F$16,10)="medewerker"),LEFT(Personeelsinzet!$B30,1)="2"),CONCATENATE("WP- ",WB!$J$5),
IF(AND($B$300="JA",NOT(LEFT(Personeelsinzet!F$16,10)="medewerker"),LEFT(Personeelsinzet!$B30,1)="3"),CONCATENATE("WP- ",WB!$J$6),
IF(AND($B$300="JA",NOT(LEFT(Personeelsinzet!F$16,10)="medewerker"),LEFT(Personeelsinzet!$B30,1)="4"),CONCATENATE("WP- ",WB!$J$7),
IF(AND($B$300="JA",NOT(LEFT(Personeelsinzet!F$16,10)="medewerker"),LEFT(Personeelsinzet!$B30,1)="5"),CONCATENATE("WP- ",WB!$J$8),
IF(AND($B$300="JA",NOT(LEFT(Personeelsinzet!F$16,10)="medewerker"),LEFT(Personeelsinzet!$B30,1)="6"),CONCATENATE("WP- ",WB!$J$9),
IF(AND($B$300="JA",NOT(LEFT(Personeelsinzet!F$16,10)="medewerker"),LEFT(Personeelsinzet!$B30,1)="7"),CONCATENATE("WP- ",WB!$J$10),""))))))))</f>
        <v/>
      </c>
      <c r="C495" s="121">
        <f>IF(B495="",0,IF(Personeelsinzet!$D$93=$AP$5,Personeelsinzet!F30*E$303,
IF(AND(Personeelsinzet!$D$93=WB!$AP$6,Personeelskosten!$D$11=WB!$Q$5),Personeelsinzet!F30*WB!$R$12,
IF(AND(Personeelsinzet!$D$93=WB!$AP$6,Personeelskosten!$D$11=WB!$Q$6),Personeelsinzet!F30*WB!$R$13,""))))</f>
        <v>0</v>
      </c>
      <c r="D495" s="122">
        <f>IF(AND(NOT(B495=""),NOT(LEFT(Personeelsinzet!F$16,10)="medewerker")),E$302,0)</f>
        <v>0</v>
      </c>
      <c r="E495">
        <f t="shared" si="6"/>
        <v>0</v>
      </c>
    </row>
    <row r="496" spans="1:6" x14ac:dyDescent="0.2">
      <c r="A496" t="str">
        <f>'Simulatie kostenplan'!$B$25</f>
        <v>Personeelskosten</v>
      </c>
      <c r="B496" s="120" t="str">
        <f>IF('Simulatie kostenplan'!$E$36='Simulatie kostenplan'!$F$22,"",IF(AND($B$300="JA",NOT(LEFT(Personeelsinzet!F$16,10)="medewerker"),LEFT(Personeelsinzet!$B31,1)="1"),CONCATENATE("WP- ",WB!$J$4),
IF(AND($B$300="JA",NOT(LEFT(Personeelsinzet!F$16,10)="medewerker"),LEFT(Personeelsinzet!$B31,1)="2"),CONCATENATE("WP- ",WB!$J$5),
IF(AND($B$300="JA",NOT(LEFT(Personeelsinzet!F$16,10)="medewerker"),LEFT(Personeelsinzet!$B31,1)="3"),CONCATENATE("WP- ",WB!$J$6),
IF(AND($B$300="JA",NOT(LEFT(Personeelsinzet!F$16,10)="medewerker"),LEFT(Personeelsinzet!$B31,1)="4"),CONCATENATE("WP- ",WB!$J$7),
IF(AND($B$300="JA",NOT(LEFT(Personeelsinzet!F$16,10)="medewerker"),LEFT(Personeelsinzet!$B31,1)="5"),CONCATENATE("WP- ",WB!$J$8),
IF(AND($B$300="JA",NOT(LEFT(Personeelsinzet!F$16,10)="medewerker"),LEFT(Personeelsinzet!$B31,1)="6"),CONCATENATE("WP- ",WB!$J$9),
IF(AND($B$300="JA",NOT(LEFT(Personeelsinzet!F$16,10)="medewerker"),LEFT(Personeelsinzet!$B31,1)="7"),CONCATENATE("WP- ",WB!$J$10),""))))))))</f>
        <v/>
      </c>
      <c r="C496" s="121">
        <f>IF(B496="",0,IF(Personeelsinzet!$D$93=$AP$5,Personeelsinzet!F31*E$303,
IF(AND(Personeelsinzet!$D$93=WB!$AP$6,Personeelskosten!$D$11=WB!$Q$5),Personeelsinzet!F31*WB!$R$12,
IF(AND(Personeelsinzet!$D$93=WB!$AP$6,Personeelskosten!$D$11=WB!$Q$6),Personeelsinzet!F31*WB!$R$13,""))))</f>
        <v>0</v>
      </c>
      <c r="D496" s="122">
        <f>IF(AND(NOT(B496=""),NOT(LEFT(Personeelsinzet!F$16,10)="medewerker")),E$302,0)</f>
        <v>0</v>
      </c>
      <c r="E496">
        <f t="shared" si="6"/>
        <v>0</v>
      </c>
    </row>
    <row r="497" spans="1:5" x14ac:dyDescent="0.2">
      <c r="A497" t="str">
        <f>'Simulatie kostenplan'!$B$25</f>
        <v>Personeelskosten</v>
      </c>
      <c r="B497" s="120" t="str">
        <f>IF('Simulatie kostenplan'!$E$36='Simulatie kostenplan'!$F$22,"",IF(AND($B$300="JA",NOT(LEFT(Personeelsinzet!F$16,10)="medewerker"),LEFT(Personeelsinzet!$B32,1)="1"),CONCATENATE("WP- ",WB!$J$4),
IF(AND($B$300="JA",NOT(LEFT(Personeelsinzet!F$16,10)="medewerker"),LEFT(Personeelsinzet!$B32,1)="2"),CONCATENATE("WP- ",WB!$J$5),
IF(AND($B$300="JA",NOT(LEFT(Personeelsinzet!F$16,10)="medewerker"),LEFT(Personeelsinzet!$B32,1)="3"),CONCATENATE("WP- ",WB!$J$6),
IF(AND($B$300="JA",NOT(LEFT(Personeelsinzet!F$16,10)="medewerker"),LEFT(Personeelsinzet!$B32,1)="4"),CONCATENATE("WP- ",WB!$J$7),
IF(AND($B$300="JA",NOT(LEFT(Personeelsinzet!F$16,10)="medewerker"),LEFT(Personeelsinzet!$B32,1)="5"),CONCATENATE("WP- ",WB!$J$8),
IF(AND($B$300="JA",NOT(LEFT(Personeelsinzet!F$16,10)="medewerker"),LEFT(Personeelsinzet!$B32,1)="6"),CONCATENATE("WP- ",WB!$J$9),
IF(AND($B$300="JA",NOT(LEFT(Personeelsinzet!F$16,10)="medewerker"),LEFT(Personeelsinzet!$B32,1)="7"),CONCATENATE("WP- ",WB!$J$10),""))))))))</f>
        <v/>
      </c>
      <c r="C497" s="121">
        <f>IF(B497="",0,IF(Personeelsinzet!$D$93=$AP$5,Personeelsinzet!F32*E$303,
IF(AND(Personeelsinzet!$D$93=WB!$AP$6,Personeelskosten!$D$11=WB!$Q$5),Personeelsinzet!F32*WB!$R$12,
IF(AND(Personeelsinzet!$D$93=WB!$AP$6,Personeelskosten!$D$11=WB!$Q$6),Personeelsinzet!F32*WB!$R$13,""))))</f>
        <v>0</v>
      </c>
      <c r="D497" s="122">
        <f>IF(AND(NOT(B497=""),NOT(LEFT(Personeelsinzet!F$16,10)="medewerker")),E$302,0)</f>
        <v>0</v>
      </c>
      <c r="E497">
        <f t="shared" si="6"/>
        <v>0</v>
      </c>
    </row>
    <row r="498" spans="1:5" x14ac:dyDescent="0.2">
      <c r="A498" t="str">
        <f>'Simulatie kostenplan'!$B$25</f>
        <v>Personeelskosten</v>
      </c>
      <c r="B498" s="120" t="str">
        <f>IF('Simulatie kostenplan'!$E$36='Simulatie kostenplan'!$F$22,"",IF(AND($B$300="JA",NOT(LEFT(Personeelsinzet!F$16,10)="medewerker"),LEFT(Personeelsinzet!$B33,1)="1"),CONCATENATE("WP- ",WB!$J$4),
IF(AND($B$300="JA",NOT(LEFT(Personeelsinzet!F$16,10)="medewerker"),LEFT(Personeelsinzet!$B33,1)="2"),CONCATENATE("WP- ",WB!$J$5),
IF(AND($B$300="JA",NOT(LEFT(Personeelsinzet!F$16,10)="medewerker"),LEFT(Personeelsinzet!$B33,1)="3"),CONCATENATE("WP- ",WB!$J$6),
IF(AND($B$300="JA",NOT(LEFT(Personeelsinzet!F$16,10)="medewerker"),LEFT(Personeelsinzet!$B33,1)="4"),CONCATENATE("WP- ",WB!$J$7),
IF(AND($B$300="JA",NOT(LEFT(Personeelsinzet!F$16,10)="medewerker"),LEFT(Personeelsinzet!$B33,1)="5"),CONCATENATE("WP- ",WB!$J$8),
IF(AND($B$300="JA",NOT(LEFT(Personeelsinzet!F$16,10)="medewerker"),LEFT(Personeelsinzet!$B33,1)="6"),CONCATENATE("WP- ",WB!$J$9),
IF(AND($B$300="JA",NOT(LEFT(Personeelsinzet!F$16,10)="medewerker"),LEFT(Personeelsinzet!$B33,1)="7"),CONCATENATE("WP- ",WB!$J$10),""))))))))</f>
        <v/>
      </c>
      <c r="C498" s="121">
        <f>IF(B498="",0,IF(Personeelsinzet!$D$93=$AP$5,Personeelsinzet!F33*E$303,
IF(AND(Personeelsinzet!$D$93=WB!$AP$6,Personeelskosten!$D$11=WB!$Q$5),Personeelsinzet!F33*WB!$R$12,
IF(AND(Personeelsinzet!$D$93=WB!$AP$6,Personeelskosten!$D$11=WB!$Q$6),Personeelsinzet!F33*WB!$R$13,""))))</f>
        <v>0</v>
      </c>
      <c r="D498" s="122">
        <f>IF(AND(NOT(B498=""),NOT(LEFT(Personeelsinzet!F$16,10)="medewerker")),E$302,0)</f>
        <v>0</v>
      </c>
      <c r="E498">
        <f t="shared" si="6"/>
        <v>0</v>
      </c>
    </row>
    <row r="499" spans="1:5" x14ac:dyDescent="0.2">
      <c r="A499" t="str">
        <f>'Simulatie kostenplan'!$B$25</f>
        <v>Personeelskosten</v>
      </c>
      <c r="B499" s="120" t="str">
        <f>IF('Simulatie kostenplan'!$E$36='Simulatie kostenplan'!$F$22,"",IF(AND($B$300="JA",NOT(LEFT(Personeelsinzet!F$16,10)="medewerker"),LEFT(Personeelsinzet!$B34,1)="1"),CONCATENATE("WP- ",WB!$J$4),
IF(AND($B$300="JA",NOT(LEFT(Personeelsinzet!F$16,10)="medewerker"),LEFT(Personeelsinzet!$B34,1)="2"),CONCATENATE("WP- ",WB!$J$5),
IF(AND($B$300="JA",NOT(LEFT(Personeelsinzet!F$16,10)="medewerker"),LEFT(Personeelsinzet!$B34,1)="3"),CONCATENATE("WP- ",WB!$J$6),
IF(AND($B$300="JA",NOT(LEFT(Personeelsinzet!F$16,10)="medewerker"),LEFT(Personeelsinzet!$B34,1)="4"),CONCATENATE("WP- ",WB!$J$7),
IF(AND($B$300="JA",NOT(LEFT(Personeelsinzet!F$16,10)="medewerker"),LEFT(Personeelsinzet!$B34,1)="5"),CONCATENATE("WP- ",WB!$J$8),
IF(AND($B$300="JA",NOT(LEFT(Personeelsinzet!F$16,10)="medewerker"),LEFT(Personeelsinzet!$B34,1)="6"),CONCATENATE("WP- ",WB!$J$9),
IF(AND($B$300="JA",NOT(LEFT(Personeelsinzet!F$16,10)="medewerker"),LEFT(Personeelsinzet!$B34,1)="7"),CONCATENATE("WP- ",WB!$J$10),""))))))))</f>
        <v/>
      </c>
      <c r="C499" s="121">
        <f>IF(B499="",0,IF(Personeelsinzet!$D$93=$AP$5,Personeelsinzet!F34*E$303,
IF(AND(Personeelsinzet!$D$93=WB!$AP$6,Personeelskosten!$D$11=WB!$Q$5),Personeelsinzet!F34*WB!$R$12,
IF(AND(Personeelsinzet!$D$93=WB!$AP$6,Personeelskosten!$D$11=WB!$Q$6),Personeelsinzet!F34*WB!$R$13,""))))</f>
        <v>0</v>
      </c>
      <c r="D499" s="122">
        <f>IF(AND(NOT(B499=""),NOT(LEFT(Personeelsinzet!F$16,10)="medewerker")),E$302,0)</f>
        <v>0</v>
      </c>
      <c r="E499">
        <f t="shared" si="6"/>
        <v>0</v>
      </c>
    </row>
    <row r="500" spans="1:5" x14ac:dyDescent="0.2">
      <c r="A500" t="str">
        <f>'Simulatie kostenplan'!$B$25</f>
        <v>Personeelskosten</v>
      </c>
      <c r="B500" s="120" t="str">
        <f>IF('Simulatie kostenplan'!$E$36='Simulatie kostenplan'!$F$22,"",IF(AND($B$300="JA",NOT(LEFT(Personeelsinzet!F$16,10)="medewerker"),LEFT(Personeelsinzet!$B35,1)="1"),CONCATENATE("WP- ",WB!$J$4),
IF(AND($B$300="JA",NOT(LEFT(Personeelsinzet!F$16,10)="medewerker"),LEFT(Personeelsinzet!$B35,1)="2"),CONCATENATE("WP- ",WB!$J$5),
IF(AND($B$300="JA",NOT(LEFT(Personeelsinzet!F$16,10)="medewerker"),LEFT(Personeelsinzet!$B35,1)="3"),CONCATENATE("WP- ",WB!$J$6),
IF(AND($B$300="JA",NOT(LEFT(Personeelsinzet!F$16,10)="medewerker"),LEFT(Personeelsinzet!$B35,1)="4"),CONCATENATE("WP- ",WB!$J$7),
IF(AND($B$300="JA",NOT(LEFT(Personeelsinzet!F$16,10)="medewerker"),LEFT(Personeelsinzet!$B35,1)="5"),CONCATENATE("WP- ",WB!$J$8),
IF(AND($B$300="JA",NOT(LEFT(Personeelsinzet!F$16,10)="medewerker"),LEFT(Personeelsinzet!$B35,1)="6"),CONCATENATE("WP- ",WB!$J$9),
IF(AND($B$300="JA",NOT(LEFT(Personeelsinzet!F$16,10)="medewerker"),LEFT(Personeelsinzet!$B35,1)="7"),CONCATENATE("WP- ",WB!$J$10),""))))))))</f>
        <v/>
      </c>
      <c r="C500" s="121">
        <f>IF(B500="",0,IF(Personeelsinzet!$D$93=$AP$5,Personeelsinzet!F35*E$303,
IF(AND(Personeelsinzet!$D$93=WB!$AP$6,Personeelskosten!$D$11=WB!$Q$5),Personeelsinzet!F35*WB!$R$12,
IF(AND(Personeelsinzet!$D$93=WB!$AP$6,Personeelskosten!$D$11=WB!$Q$6),Personeelsinzet!F35*WB!$R$13,""))))</f>
        <v>0</v>
      </c>
      <c r="D500" s="122">
        <f>IF(AND(NOT(B500=""),NOT(LEFT(Personeelsinzet!F$16,10)="medewerker")),E$302,0)</f>
        <v>0</v>
      </c>
      <c r="E500">
        <f t="shared" si="6"/>
        <v>0</v>
      </c>
    </row>
    <row r="501" spans="1:5" x14ac:dyDescent="0.2">
      <c r="A501" t="str">
        <f>'Simulatie kostenplan'!$B$25</f>
        <v>Personeelskosten</v>
      </c>
      <c r="B501" s="120" t="str">
        <f>IF('Simulatie kostenplan'!$E$36='Simulatie kostenplan'!$F$22,"",IF(AND($B$300="JA",NOT(LEFT(Personeelsinzet!F$16,10)="medewerker"),LEFT(Personeelsinzet!$B36,1)="1"),CONCATENATE("WP- ",WB!$J$4),
IF(AND($B$300="JA",NOT(LEFT(Personeelsinzet!F$16,10)="medewerker"),LEFT(Personeelsinzet!$B36,1)="2"),CONCATENATE("WP- ",WB!$J$5),
IF(AND($B$300="JA",NOT(LEFT(Personeelsinzet!F$16,10)="medewerker"),LEFT(Personeelsinzet!$B36,1)="3"),CONCATENATE("WP- ",WB!$J$6),
IF(AND($B$300="JA",NOT(LEFT(Personeelsinzet!F$16,10)="medewerker"),LEFT(Personeelsinzet!$B36,1)="4"),CONCATENATE("WP- ",WB!$J$7),
IF(AND($B$300="JA",NOT(LEFT(Personeelsinzet!F$16,10)="medewerker"),LEFT(Personeelsinzet!$B36,1)="5"),CONCATENATE("WP- ",WB!$J$8),
IF(AND($B$300="JA",NOT(LEFT(Personeelsinzet!F$16,10)="medewerker"),LEFT(Personeelsinzet!$B36,1)="6"),CONCATENATE("WP- ",WB!$J$9),
IF(AND($B$300="JA",NOT(LEFT(Personeelsinzet!F$16,10)="medewerker"),LEFT(Personeelsinzet!$B36,1)="7"),CONCATENATE("WP- ",WB!$J$10),""))))))))</f>
        <v/>
      </c>
      <c r="C501" s="121">
        <f>IF(B501="",0,IF(Personeelsinzet!$D$93=$AP$5,Personeelsinzet!F36*E$303,
IF(AND(Personeelsinzet!$D$93=WB!$AP$6,Personeelskosten!$D$11=WB!$Q$5),Personeelsinzet!F36*WB!$R$12,
IF(AND(Personeelsinzet!$D$93=WB!$AP$6,Personeelskosten!$D$11=WB!$Q$6),Personeelsinzet!F36*WB!$R$13,""))))</f>
        <v>0</v>
      </c>
      <c r="D501" s="122">
        <f>IF(AND(NOT(B501=""),NOT(LEFT(Personeelsinzet!F$16,10)="medewerker")),E$302,0)</f>
        <v>0</v>
      </c>
      <c r="E501">
        <f t="shared" si="6"/>
        <v>0</v>
      </c>
    </row>
    <row r="502" spans="1:5" x14ac:dyDescent="0.2">
      <c r="A502" t="str">
        <f>'Simulatie kostenplan'!$B$25</f>
        <v>Personeelskosten</v>
      </c>
      <c r="B502" s="120" t="str">
        <f>IF('Simulatie kostenplan'!$E$36='Simulatie kostenplan'!$F$22,"",IF(AND($B$300="JA",NOT(LEFT(Personeelsinzet!F$16,10)="medewerker"),LEFT(Personeelsinzet!$B37,1)="1"),CONCATENATE("WP- ",WB!$J$4),
IF(AND($B$300="JA",NOT(LEFT(Personeelsinzet!F$16,10)="medewerker"),LEFT(Personeelsinzet!$B37,1)="2"),CONCATENATE("WP- ",WB!$J$5),
IF(AND($B$300="JA",NOT(LEFT(Personeelsinzet!F$16,10)="medewerker"),LEFT(Personeelsinzet!$B37,1)="3"),CONCATENATE("WP- ",WB!$J$6),
IF(AND($B$300="JA",NOT(LEFT(Personeelsinzet!F$16,10)="medewerker"),LEFT(Personeelsinzet!$B37,1)="4"),CONCATENATE("WP- ",WB!$J$7),
IF(AND($B$300="JA",NOT(LEFT(Personeelsinzet!F$16,10)="medewerker"),LEFT(Personeelsinzet!$B37,1)="5"),CONCATENATE("WP- ",WB!$J$8),
IF(AND($B$300="JA",NOT(LEFT(Personeelsinzet!F$16,10)="medewerker"),LEFT(Personeelsinzet!$B37,1)="6"),CONCATENATE("WP- ",WB!$J$9),
IF(AND($B$300="JA",NOT(LEFT(Personeelsinzet!F$16,10)="medewerker"),LEFT(Personeelsinzet!$B37,1)="7"),CONCATENATE("WP- ",WB!$J$10),""))))))))</f>
        <v/>
      </c>
      <c r="C502" s="121">
        <f>IF(B502="",0,IF(Personeelsinzet!$D$93=$AP$5,Personeelsinzet!F37*E$303,
IF(AND(Personeelsinzet!$D$93=WB!$AP$6,Personeelskosten!$D$11=WB!$Q$5),Personeelsinzet!F37*WB!$R$12,
IF(AND(Personeelsinzet!$D$93=WB!$AP$6,Personeelskosten!$D$11=WB!$Q$6),Personeelsinzet!F37*WB!$R$13,""))))</f>
        <v>0</v>
      </c>
      <c r="D502" s="122">
        <f>IF(AND(NOT(B502=""),NOT(LEFT(Personeelsinzet!F$16,10)="medewerker")),E$302,0)</f>
        <v>0</v>
      </c>
      <c r="E502">
        <f t="shared" si="6"/>
        <v>0</v>
      </c>
    </row>
    <row r="503" spans="1:5" x14ac:dyDescent="0.2">
      <c r="A503" t="str">
        <f>'Simulatie kostenplan'!$B$25</f>
        <v>Personeelskosten</v>
      </c>
      <c r="B503" s="120" t="str">
        <f>IF('Simulatie kostenplan'!$E$36='Simulatie kostenplan'!$F$22,"",IF(AND($B$300="JA",NOT(LEFT(Personeelsinzet!F$16,10)="medewerker"),LEFT(Personeelsinzet!$B38,1)="1"),CONCATENATE("WP- ",WB!$J$4),
IF(AND($B$300="JA",NOT(LEFT(Personeelsinzet!F$16,10)="medewerker"),LEFT(Personeelsinzet!$B38,1)="2"),CONCATENATE("WP- ",WB!$J$5),
IF(AND($B$300="JA",NOT(LEFT(Personeelsinzet!F$16,10)="medewerker"),LEFT(Personeelsinzet!$B38,1)="3"),CONCATENATE("WP- ",WB!$J$6),
IF(AND($B$300="JA",NOT(LEFT(Personeelsinzet!F$16,10)="medewerker"),LEFT(Personeelsinzet!$B38,1)="4"),CONCATENATE("WP- ",WB!$J$7),
IF(AND($B$300="JA",NOT(LEFT(Personeelsinzet!F$16,10)="medewerker"),LEFT(Personeelsinzet!$B38,1)="5"),CONCATENATE("WP- ",WB!$J$8),
IF(AND($B$300="JA",NOT(LEFT(Personeelsinzet!F$16,10)="medewerker"),LEFT(Personeelsinzet!$B38,1)="6"),CONCATENATE("WP- ",WB!$J$9),
IF(AND($B$300="JA",NOT(LEFT(Personeelsinzet!F$16,10)="medewerker"),LEFT(Personeelsinzet!$B38,1)="7"),CONCATENATE("WP- ",WB!$J$10),""))))))))</f>
        <v/>
      </c>
      <c r="C503" s="121">
        <f>IF(B503="",0,IF(Personeelsinzet!$D$93=$AP$5,Personeelsinzet!F38*E$303,
IF(AND(Personeelsinzet!$D$93=WB!$AP$6,Personeelskosten!$D$11=WB!$Q$5),Personeelsinzet!F38*WB!$R$12,
IF(AND(Personeelsinzet!$D$93=WB!$AP$6,Personeelskosten!$D$11=WB!$Q$6),Personeelsinzet!F38*WB!$R$13,""))))</f>
        <v>0</v>
      </c>
      <c r="D503" s="122">
        <f>IF(AND(NOT(B503=""),NOT(LEFT(Personeelsinzet!F$16,10)="medewerker")),E$302,0)</f>
        <v>0</v>
      </c>
      <c r="E503">
        <f t="shared" si="6"/>
        <v>0</v>
      </c>
    </row>
    <row r="504" spans="1:5" x14ac:dyDescent="0.2">
      <c r="A504" t="str">
        <f>'Simulatie kostenplan'!$B$25</f>
        <v>Personeelskosten</v>
      </c>
      <c r="B504" s="120" t="str">
        <f>IF('Simulatie kostenplan'!$E$36='Simulatie kostenplan'!$F$22,"",IF(AND($B$300="JA",NOT(LEFT(Personeelsinzet!F$16,10)="medewerker"),LEFT(Personeelsinzet!$B39,1)="1"),CONCATENATE("WP- ",WB!$J$4),
IF(AND($B$300="JA",NOT(LEFT(Personeelsinzet!F$16,10)="medewerker"),LEFT(Personeelsinzet!$B39,1)="2"),CONCATENATE("WP- ",WB!$J$5),
IF(AND($B$300="JA",NOT(LEFT(Personeelsinzet!F$16,10)="medewerker"),LEFT(Personeelsinzet!$B39,1)="3"),CONCATENATE("WP- ",WB!$J$6),
IF(AND($B$300="JA",NOT(LEFT(Personeelsinzet!F$16,10)="medewerker"),LEFT(Personeelsinzet!$B39,1)="4"),CONCATENATE("WP- ",WB!$J$7),
IF(AND($B$300="JA",NOT(LEFT(Personeelsinzet!F$16,10)="medewerker"),LEFT(Personeelsinzet!$B39,1)="5"),CONCATENATE("WP- ",WB!$J$8),
IF(AND($B$300="JA",NOT(LEFT(Personeelsinzet!F$16,10)="medewerker"),LEFT(Personeelsinzet!$B39,1)="6"),CONCATENATE("WP- ",WB!$J$9),
IF(AND($B$300="JA",NOT(LEFT(Personeelsinzet!F$16,10)="medewerker"),LEFT(Personeelsinzet!$B39,1)="7"),CONCATENATE("WP- ",WB!$J$10),""))))))))</f>
        <v/>
      </c>
      <c r="C504" s="121">
        <f>IF(B504="",0,IF(Personeelsinzet!$D$93=$AP$5,Personeelsinzet!F39*E$303,
IF(AND(Personeelsinzet!$D$93=WB!$AP$6,Personeelskosten!$D$11=WB!$Q$5),Personeelsinzet!F39*WB!$R$12,
IF(AND(Personeelsinzet!$D$93=WB!$AP$6,Personeelskosten!$D$11=WB!$Q$6),Personeelsinzet!F39*WB!$R$13,""))))</f>
        <v>0</v>
      </c>
      <c r="D504" s="122">
        <f>IF(AND(NOT(B504=""),NOT(LEFT(Personeelsinzet!F$16,10)="medewerker")),E$302,0)</f>
        <v>0</v>
      </c>
      <c r="E504">
        <f t="shared" ref="E504:E567" si="7">IF(OR(D504=0,D504=""),0,1)</f>
        <v>0</v>
      </c>
    </row>
    <row r="505" spans="1:5" x14ac:dyDescent="0.2">
      <c r="A505" t="str">
        <f>'Simulatie kostenplan'!$B$25</f>
        <v>Personeelskosten</v>
      </c>
      <c r="B505" s="120" t="str">
        <f>IF('Simulatie kostenplan'!$E$36='Simulatie kostenplan'!$F$22,"",IF(AND($B$300="JA",NOT(LEFT(Personeelsinzet!F$16,10)="medewerker"),LEFT(Personeelsinzet!$B40,1)="1"),CONCATENATE("WP- ",WB!$J$4),
IF(AND($B$300="JA",NOT(LEFT(Personeelsinzet!F$16,10)="medewerker"),LEFT(Personeelsinzet!$B40,1)="2"),CONCATENATE("WP- ",WB!$J$5),
IF(AND($B$300="JA",NOT(LEFT(Personeelsinzet!F$16,10)="medewerker"),LEFT(Personeelsinzet!$B40,1)="3"),CONCATENATE("WP- ",WB!$J$6),
IF(AND($B$300="JA",NOT(LEFT(Personeelsinzet!F$16,10)="medewerker"),LEFT(Personeelsinzet!$B40,1)="4"),CONCATENATE("WP- ",WB!$J$7),
IF(AND($B$300="JA",NOT(LEFT(Personeelsinzet!F$16,10)="medewerker"),LEFT(Personeelsinzet!$B40,1)="5"),CONCATENATE("WP- ",WB!$J$8),
IF(AND($B$300="JA",NOT(LEFT(Personeelsinzet!F$16,10)="medewerker"),LEFT(Personeelsinzet!$B40,1)="6"),CONCATENATE("WP- ",WB!$J$9),
IF(AND($B$300="JA",NOT(LEFT(Personeelsinzet!F$16,10)="medewerker"),LEFT(Personeelsinzet!$B40,1)="7"),CONCATENATE("WP- ",WB!$J$10),""))))))))</f>
        <v/>
      </c>
      <c r="C505" s="121">
        <f>IF(B505="",0,IF(Personeelsinzet!$D$93=$AP$5,Personeelsinzet!F40*E$303,
IF(AND(Personeelsinzet!$D$93=WB!$AP$6,Personeelskosten!$D$11=WB!$Q$5),Personeelsinzet!F40*WB!$R$12,
IF(AND(Personeelsinzet!$D$93=WB!$AP$6,Personeelskosten!$D$11=WB!$Q$6),Personeelsinzet!F40*WB!$R$13,""))))</f>
        <v>0</v>
      </c>
      <c r="D505" s="122">
        <f>IF(AND(NOT(B505=""),NOT(LEFT(Personeelsinzet!F$16,10)="medewerker")),E$302,0)</f>
        <v>0</v>
      </c>
      <c r="E505">
        <f t="shared" si="7"/>
        <v>0</v>
      </c>
    </row>
    <row r="506" spans="1:5" x14ac:dyDescent="0.2">
      <c r="A506" t="str">
        <f>'Simulatie kostenplan'!$B$25</f>
        <v>Personeelskosten</v>
      </c>
      <c r="B506" s="120" t="str">
        <f>IF('Simulatie kostenplan'!$E$36='Simulatie kostenplan'!$F$22,"",IF(AND($B$300="JA",NOT(LEFT(Personeelsinzet!F$16,10)="medewerker"),LEFT(Personeelsinzet!$B41,1)="1"),CONCATENATE("WP- ",WB!$J$4),
IF(AND($B$300="JA",NOT(LEFT(Personeelsinzet!F$16,10)="medewerker"),LEFT(Personeelsinzet!$B41,1)="2"),CONCATENATE("WP- ",WB!$J$5),
IF(AND($B$300="JA",NOT(LEFT(Personeelsinzet!F$16,10)="medewerker"),LEFT(Personeelsinzet!$B41,1)="3"),CONCATENATE("WP- ",WB!$J$6),
IF(AND($B$300="JA",NOT(LEFT(Personeelsinzet!F$16,10)="medewerker"),LEFT(Personeelsinzet!$B41,1)="4"),CONCATENATE("WP- ",WB!$J$7),
IF(AND($B$300="JA",NOT(LEFT(Personeelsinzet!F$16,10)="medewerker"),LEFT(Personeelsinzet!$B41,1)="5"),CONCATENATE("WP- ",WB!$J$8),
IF(AND($B$300="JA",NOT(LEFT(Personeelsinzet!F$16,10)="medewerker"),LEFT(Personeelsinzet!$B41,1)="6"),CONCATENATE("WP- ",WB!$J$9),
IF(AND($B$300="JA",NOT(LEFT(Personeelsinzet!F$16,10)="medewerker"),LEFT(Personeelsinzet!$B41,1)="7"),CONCATENATE("WP- ",WB!$J$10),""))))))))</f>
        <v/>
      </c>
      <c r="C506" s="121">
        <f>IF(B506="",0,IF(Personeelsinzet!$D$93=$AP$5,Personeelsinzet!F41*E$303,
IF(AND(Personeelsinzet!$D$93=WB!$AP$6,Personeelskosten!$D$11=WB!$Q$5),Personeelsinzet!F41*WB!$R$12,
IF(AND(Personeelsinzet!$D$93=WB!$AP$6,Personeelskosten!$D$11=WB!$Q$6),Personeelsinzet!F41*WB!$R$13,""))))</f>
        <v>0</v>
      </c>
      <c r="D506" s="122">
        <f>IF(AND(NOT(B506=""),NOT(LEFT(Personeelsinzet!F$16,10)="medewerker")),E$302,0)</f>
        <v>0</v>
      </c>
      <c r="E506">
        <f t="shared" si="7"/>
        <v>0</v>
      </c>
    </row>
    <row r="507" spans="1:5" x14ac:dyDescent="0.2">
      <c r="A507" t="str">
        <f>'Simulatie kostenplan'!$B$25</f>
        <v>Personeelskosten</v>
      </c>
      <c r="B507" s="120" t="str">
        <f>IF('Simulatie kostenplan'!$E$36='Simulatie kostenplan'!$F$22,"",IF(AND($B$300="JA",NOT(LEFT(Personeelsinzet!F$16,10)="medewerker"),LEFT(Personeelsinzet!$B42,1)="1"),CONCATENATE("WP- ",WB!$J$4),
IF(AND($B$300="JA",NOT(LEFT(Personeelsinzet!F$16,10)="medewerker"),LEFT(Personeelsinzet!$B42,1)="2"),CONCATENATE("WP- ",WB!$J$5),
IF(AND($B$300="JA",NOT(LEFT(Personeelsinzet!F$16,10)="medewerker"),LEFT(Personeelsinzet!$B42,1)="3"),CONCATENATE("WP- ",WB!$J$6),
IF(AND($B$300="JA",NOT(LEFT(Personeelsinzet!F$16,10)="medewerker"),LEFT(Personeelsinzet!$B42,1)="4"),CONCATENATE("WP- ",WB!$J$7),
IF(AND($B$300="JA",NOT(LEFT(Personeelsinzet!F$16,10)="medewerker"),LEFT(Personeelsinzet!$B42,1)="5"),CONCATENATE("WP- ",WB!$J$8),
IF(AND($B$300="JA",NOT(LEFT(Personeelsinzet!F$16,10)="medewerker"),LEFT(Personeelsinzet!$B42,1)="6"),CONCATENATE("WP- ",WB!$J$9),
IF(AND($B$300="JA",NOT(LEFT(Personeelsinzet!F$16,10)="medewerker"),LEFT(Personeelsinzet!$B42,1)="7"),CONCATENATE("WP- ",WB!$J$10),""))))))))</f>
        <v/>
      </c>
      <c r="C507" s="121">
        <f>IF(B507="",0,IF(Personeelsinzet!$D$93=$AP$5,Personeelsinzet!F42*E$303,
IF(AND(Personeelsinzet!$D$93=WB!$AP$6,Personeelskosten!$D$11=WB!$Q$5),Personeelsinzet!F42*WB!$R$12,
IF(AND(Personeelsinzet!$D$93=WB!$AP$6,Personeelskosten!$D$11=WB!$Q$6),Personeelsinzet!F42*WB!$R$13,""))))</f>
        <v>0</v>
      </c>
      <c r="D507" s="122">
        <f>IF(AND(NOT(B507=""),NOT(LEFT(Personeelsinzet!F$16,10)="medewerker")),E$302,0)</f>
        <v>0</v>
      </c>
      <c r="E507">
        <f t="shared" si="7"/>
        <v>0</v>
      </c>
    </row>
    <row r="508" spans="1:5" x14ac:dyDescent="0.2">
      <c r="A508" t="str">
        <f>'Simulatie kostenplan'!$B$25</f>
        <v>Personeelskosten</v>
      </c>
      <c r="B508" s="120" t="str">
        <f>IF('Simulatie kostenplan'!$E$36='Simulatie kostenplan'!$F$22,"",IF(AND($B$300="JA",NOT(LEFT(Personeelsinzet!F$16,10)="medewerker"),LEFT(Personeelsinzet!$B43,1)="1"),CONCATENATE("WP- ",WB!$J$4),
IF(AND($B$300="JA",NOT(LEFT(Personeelsinzet!F$16,10)="medewerker"),LEFT(Personeelsinzet!$B43,1)="2"),CONCATENATE("WP- ",WB!$J$5),
IF(AND($B$300="JA",NOT(LEFT(Personeelsinzet!F$16,10)="medewerker"),LEFT(Personeelsinzet!$B43,1)="3"),CONCATENATE("WP- ",WB!$J$6),
IF(AND($B$300="JA",NOT(LEFT(Personeelsinzet!F$16,10)="medewerker"),LEFT(Personeelsinzet!$B43,1)="4"),CONCATENATE("WP- ",WB!$J$7),
IF(AND($B$300="JA",NOT(LEFT(Personeelsinzet!F$16,10)="medewerker"),LEFT(Personeelsinzet!$B43,1)="5"),CONCATENATE("WP- ",WB!$J$8),
IF(AND($B$300="JA",NOT(LEFT(Personeelsinzet!F$16,10)="medewerker"),LEFT(Personeelsinzet!$B43,1)="6"),CONCATENATE("WP- ",WB!$J$9),
IF(AND($B$300="JA",NOT(LEFT(Personeelsinzet!F$16,10)="medewerker"),LEFT(Personeelsinzet!$B43,1)="7"),CONCATENATE("WP- ",WB!$J$10),""))))))))</f>
        <v/>
      </c>
      <c r="C508" s="121">
        <f>IF(B508="",0,IF(Personeelsinzet!$D$93=$AP$5,Personeelsinzet!F43*E$303,
IF(AND(Personeelsinzet!$D$93=WB!$AP$6,Personeelskosten!$D$11=WB!$Q$5),Personeelsinzet!F43*WB!$R$12,
IF(AND(Personeelsinzet!$D$93=WB!$AP$6,Personeelskosten!$D$11=WB!$Q$6),Personeelsinzet!F43*WB!$R$13,""))))</f>
        <v>0</v>
      </c>
      <c r="D508" s="122">
        <f>IF(AND(NOT(B508=""),NOT(LEFT(Personeelsinzet!F$16,10)="medewerker")),E$302,0)</f>
        <v>0</v>
      </c>
      <c r="E508">
        <f t="shared" si="7"/>
        <v>0</v>
      </c>
    </row>
    <row r="509" spans="1:5" x14ac:dyDescent="0.2">
      <c r="A509" t="str">
        <f>'Simulatie kostenplan'!$B$25</f>
        <v>Personeelskosten</v>
      </c>
      <c r="B509" s="120" t="str">
        <f>IF('Simulatie kostenplan'!$E$36='Simulatie kostenplan'!$F$22,"",IF(AND($B$300="JA",NOT(LEFT(Personeelsinzet!F$16,10)="medewerker"),LEFT(Personeelsinzet!$B44,1)="1"),CONCATENATE("WP- ",WB!$J$4),
IF(AND($B$300="JA",NOT(LEFT(Personeelsinzet!F$16,10)="medewerker"),LEFT(Personeelsinzet!$B44,1)="2"),CONCATENATE("WP- ",WB!$J$5),
IF(AND($B$300="JA",NOT(LEFT(Personeelsinzet!F$16,10)="medewerker"),LEFT(Personeelsinzet!$B44,1)="3"),CONCATENATE("WP- ",WB!$J$6),
IF(AND($B$300="JA",NOT(LEFT(Personeelsinzet!F$16,10)="medewerker"),LEFT(Personeelsinzet!$B44,1)="4"),CONCATENATE("WP- ",WB!$J$7),
IF(AND($B$300="JA",NOT(LEFT(Personeelsinzet!F$16,10)="medewerker"),LEFT(Personeelsinzet!$B44,1)="5"),CONCATENATE("WP- ",WB!$J$8),
IF(AND($B$300="JA",NOT(LEFT(Personeelsinzet!F$16,10)="medewerker"),LEFT(Personeelsinzet!$B44,1)="6"),CONCATENATE("WP- ",WB!$J$9),
IF(AND($B$300="JA",NOT(LEFT(Personeelsinzet!F$16,10)="medewerker"),LEFT(Personeelsinzet!$B44,1)="7"),CONCATENATE("WP- ",WB!$J$10),""))))))))</f>
        <v/>
      </c>
      <c r="C509" s="121">
        <f>IF(B509="",0,IF(Personeelsinzet!$D$93=$AP$5,Personeelsinzet!F44*E$303,
IF(AND(Personeelsinzet!$D$93=WB!$AP$6,Personeelskosten!$D$11=WB!$Q$5),Personeelsinzet!F44*WB!$R$12,
IF(AND(Personeelsinzet!$D$93=WB!$AP$6,Personeelskosten!$D$11=WB!$Q$6),Personeelsinzet!F44*WB!$R$13,""))))</f>
        <v>0</v>
      </c>
      <c r="D509" s="122">
        <f>IF(AND(NOT(B509=""),NOT(LEFT(Personeelsinzet!F$16,10)="medewerker")),E$302,0)</f>
        <v>0</v>
      </c>
      <c r="E509">
        <f t="shared" si="7"/>
        <v>0</v>
      </c>
    </row>
    <row r="510" spans="1:5" x14ac:dyDescent="0.2">
      <c r="A510" t="str">
        <f>'Simulatie kostenplan'!$B$25</f>
        <v>Personeelskosten</v>
      </c>
      <c r="B510" s="120" t="str">
        <f>IF('Simulatie kostenplan'!$E$36='Simulatie kostenplan'!$F$22,"",IF(AND($B$300="JA",NOT(LEFT(Personeelsinzet!F$16,10)="medewerker"),LEFT(Personeelsinzet!$B45,1)="1"),CONCATENATE("WP- ",WB!$J$4),
IF(AND($B$300="JA",NOT(LEFT(Personeelsinzet!F$16,10)="medewerker"),LEFT(Personeelsinzet!$B45,1)="2"),CONCATENATE("WP- ",WB!$J$5),
IF(AND($B$300="JA",NOT(LEFT(Personeelsinzet!F$16,10)="medewerker"),LEFT(Personeelsinzet!$B45,1)="3"),CONCATENATE("WP- ",WB!$J$6),
IF(AND($B$300="JA",NOT(LEFT(Personeelsinzet!F$16,10)="medewerker"),LEFT(Personeelsinzet!$B45,1)="4"),CONCATENATE("WP- ",WB!$J$7),
IF(AND($B$300="JA",NOT(LEFT(Personeelsinzet!F$16,10)="medewerker"),LEFT(Personeelsinzet!$B45,1)="5"),CONCATENATE("WP- ",WB!$J$8),
IF(AND($B$300="JA",NOT(LEFT(Personeelsinzet!F$16,10)="medewerker"),LEFT(Personeelsinzet!$B45,1)="6"),CONCATENATE("WP- ",WB!$J$9),
IF(AND($B$300="JA",NOT(LEFT(Personeelsinzet!F$16,10)="medewerker"),LEFT(Personeelsinzet!$B45,1)="7"),CONCATENATE("WP- ",WB!$J$10),""))))))))</f>
        <v/>
      </c>
      <c r="C510" s="121">
        <f>IF(B510="",0,IF(Personeelsinzet!$D$93=$AP$5,Personeelsinzet!F45*E$303,
IF(AND(Personeelsinzet!$D$93=WB!$AP$6,Personeelskosten!$D$11=WB!$Q$5),Personeelsinzet!F45*WB!$R$12,
IF(AND(Personeelsinzet!$D$93=WB!$AP$6,Personeelskosten!$D$11=WB!$Q$6),Personeelsinzet!F45*WB!$R$13,""))))</f>
        <v>0</v>
      </c>
      <c r="D510" s="122">
        <f>IF(AND(NOT(B510=""),NOT(LEFT(Personeelsinzet!F$16,10)="medewerker")),E$302,0)</f>
        <v>0</v>
      </c>
      <c r="E510">
        <f t="shared" si="7"/>
        <v>0</v>
      </c>
    </row>
    <row r="511" spans="1:5" x14ac:dyDescent="0.2">
      <c r="A511" t="str">
        <f>'Simulatie kostenplan'!$B$25</f>
        <v>Personeelskosten</v>
      </c>
      <c r="B511" s="120" t="str">
        <f>IF('Simulatie kostenplan'!$E$36='Simulatie kostenplan'!$F$22,"",IF(AND($B$300="JA",NOT(LEFT(Personeelsinzet!F$16,10)="medewerker"),LEFT(Personeelsinzet!$B46,1)="1"),CONCATENATE("WP- ",WB!$J$4),
IF(AND($B$300="JA",NOT(LEFT(Personeelsinzet!F$16,10)="medewerker"),LEFT(Personeelsinzet!$B46,1)="2"),CONCATENATE("WP- ",WB!$J$5),
IF(AND($B$300="JA",NOT(LEFT(Personeelsinzet!F$16,10)="medewerker"),LEFT(Personeelsinzet!$B46,1)="3"),CONCATENATE("WP- ",WB!$J$6),
IF(AND($B$300="JA",NOT(LEFT(Personeelsinzet!F$16,10)="medewerker"),LEFT(Personeelsinzet!$B46,1)="4"),CONCATENATE("WP- ",WB!$J$7),
IF(AND($B$300="JA",NOT(LEFT(Personeelsinzet!F$16,10)="medewerker"),LEFT(Personeelsinzet!$B46,1)="5"),CONCATENATE("WP- ",WB!$J$8),
IF(AND($B$300="JA",NOT(LEFT(Personeelsinzet!F$16,10)="medewerker"),LEFT(Personeelsinzet!$B46,1)="6"),CONCATENATE("WP- ",WB!$J$9),
IF(AND($B$300="JA",NOT(LEFT(Personeelsinzet!F$16,10)="medewerker"),LEFT(Personeelsinzet!$B46,1)="7"),CONCATENATE("WP- ",WB!$J$10),""))))))))</f>
        <v/>
      </c>
      <c r="C511" s="121">
        <f>IF(B511="",0,IF(Personeelsinzet!$D$93=$AP$5,Personeelsinzet!F46*E$303,
IF(AND(Personeelsinzet!$D$93=WB!$AP$6,Personeelskosten!$D$11=WB!$Q$5),Personeelsinzet!F46*WB!$R$12,
IF(AND(Personeelsinzet!$D$93=WB!$AP$6,Personeelskosten!$D$11=WB!$Q$6),Personeelsinzet!F46*WB!$R$13,""))))</f>
        <v>0</v>
      </c>
      <c r="D511" s="122">
        <f>IF(AND(NOT(B511=""),NOT(LEFT(Personeelsinzet!F$16,10)="medewerker")),E$302,0)</f>
        <v>0</v>
      </c>
      <c r="E511">
        <f t="shared" si="7"/>
        <v>0</v>
      </c>
    </row>
    <row r="512" spans="1:5" x14ac:dyDescent="0.2">
      <c r="A512" t="str">
        <f>'Simulatie kostenplan'!$B$25</f>
        <v>Personeelskosten</v>
      </c>
      <c r="B512" s="120" t="str">
        <f>IF('Simulatie kostenplan'!$E$36='Simulatie kostenplan'!$F$22,"",IF(AND($B$300="JA",NOT(LEFT(Personeelsinzet!F$16,10)="medewerker"),LEFT(Personeelsinzet!$B47,1)="1"),CONCATENATE("WP- ",WB!$J$4),
IF(AND($B$300="JA",NOT(LEFT(Personeelsinzet!F$16,10)="medewerker"),LEFT(Personeelsinzet!$B47,1)="2"),CONCATENATE("WP- ",WB!$J$5),
IF(AND($B$300="JA",NOT(LEFT(Personeelsinzet!F$16,10)="medewerker"),LEFT(Personeelsinzet!$B47,1)="3"),CONCATENATE("WP- ",WB!$J$6),
IF(AND($B$300="JA",NOT(LEFT(Personeelsinzet!F$16,10)="medewerker"),LEFT(Personeelsinzet!$B47,1)="4"),CONCATENATE("WP- ",WB!$J$7),
IF(AND($B$300="JA",NOT(LEFT(Personeelsinzet!F$16,10)="medewerker"),LEFT(Personeelsinzet!$B47,1)="5"),CONCATENATE("WP- ",WB!$J$8),
IF(AND($B$300="JA",NOT(LEFT(Personeelsinzet!F$16,10)="medewerker"),LEFT(Personeelsinzet!$B47,1)="6"),CONCATENATE("WP- ",WB!$J$9),
IF(AND($B$300="JA",NOT(LEFT(Personeelsinzet!F$16,10)="medewerker"),LEFT(Personeelsinzet!$B47,1)="7"),CONCATENATE("WP- ",WB!$J$10),""))))))))</f>
        <v/>
      </c>
      <c r="C512" s="121">
        <f>IF(B512="",0,IF(Personeelsinzet!$D$93=$AP$5,Personeelsinzet!F47*E$303,
IF(AND(Personeelsinzet!$D$93=WB!$AP$6,Personeelskosten!$D$11=WB!$Q$5),Personeelsinzet!F47*WB!$R$12,
IF(AND(Personeelsinzet!$D$93=WB!$AP$6,Personeelskosten!$D$11=WB!$Q$6),Personeelsinzet!F47*WB!$R$13,""))))</f>
        <v>0</v>
      </c>
      <c r="D512" s="122">
        <f>IF(AND(NOT(B512=""),NOT(LEFT(Personeelsinzet!F$16,10)="medewerker")),E$302,0)</f>
        <v>0</v>
      </c>
      <c r="E512">
        <f t="shared" si="7"/>
        <v>0</v>
      </c>
    </row>
    <row r="513" spans="1:6" x14ac:dyDescent="0.2">
      <c r="A513" t="str">
        <f>'Simulatie kostenplan'!$B$25</f>
        <v>Personeelskosten</v>
      </c>
      <c r="B513" s="120" t="str">
        <f>IF('Simulatie kostenplan'!$E$36='Simulatie kostenplan'!$F$22,"",IF(AND($B$300="JA",NOT(LEFT(Personeelsinzet!F$16,10)="medewerker"),LEFT(Personeelsinzet!$B48,1)="1"),CONCATENATE("WP- ",WB!$J$4),
IF(AND($B$300="JA",NOT(LEFT(Personeelsinzet!F$16,10)="medewerker"),LEFT(Personeelsinzet!$B48,1)="2"),CONCATENATE("WP- ",WB!$J$5),
IF(AND($B$300="JA",NOT(LEFT(Personeelsinzet!F$16,10)="medewerker"),LEFT(Personeelsinzet!$B48,1)="3"),CONCATENATE("WP- ",WB!$J$6),
IF(AND($B$300="JA",NOT(LEFT(Personeelsinzet!F$16,10)="medewerker"),LEFT(Personeelsinzet!$B48,1)="4"),CONCATENATE("WP- ",WB!$J$7),
IF(AND($B$300="JA",NOT(LEFT(Personeelsinzet!F$16,10)="medewerker"),LEFT(Personeelsinzet!$B48,1)="5"),CONCATENATE("WP- ",WB!$J$8),
IF(AND($B$300="JA",NOT(LEFT(Personeelsinzet!F$16,10)="medewerker"),LEFT(Personeelsinzet!$B48,1)="6"),CONCATENATE("WP- ",WB!$J$9),
IF(AND($B$300="JA",NOT(LEFT(Personeelsinzet!F$16,10)="medewerker"),LEFT(Personeelsinzet!$B48,1)="7"),CONCATENATE("WP- ",WB!$J$10),""))))))))</f>
        <v/>
      </c>
      <c r="C513" s="121">
        <f>IF(B513="",0,IF(Personeelsinzet!$D$93=$AP$5,Personeelsinzet!F48*E$303,
IF(AND(Personeelsinzet!$D$93=WB!$AP$6,Personeelskosten!$D$11=WB!$Q$5),Personeelsinzet!F48*WB!$R$12,
IF(AND(Personeelsinzet!$D$93=WB!$AP$6,Personeelskosten!$D$11=WB!$Q$6),Personeelsinzet!F48*WB!$R$13,""))))</f>
        <v>0</v>
      </c>
      <c r="D513" s="122">
        <f>IF(AND(NOT(B513=""),NOT(LEFT(Personeelsinzet!F$16,10)="medewerker")),E$302,0)</f>
        <v>0</v>
      </c>
      <c r="E513">
        <f t="shared" si="7"/>
        <v>0</v>
      </c>
    </row>
    <row r="514" spans="1:6" x14ac:dyDescent="0.2">
      <c r="A514" t="str">
        <f>'Simulatie kostenplan'!$B$25</f>
        <v>Personeelskosten</v>
      </c>
      <c r="B514" s="120" t="str">
        <f>IF('Simulatie kostenplan'!$E$36='Simulatie kostenplan'!$F$22,"",IF(AND($B$300="JA",NOT(LEFT(Personeelsinzet!F$16,10)="medewerker"),LEFT(Personeelsinzet!$B49,1)="1"),CONCATENATE("WP- ",WB!$J$4),
IF(AND($B$300="JA",NOT(LEFT(Personeelsinzet!F$16,10)="medewerker"),LEFT(Personeelsinzet!$B49,1)="2"),CONCATENATE("WP- ",WB!$J$5),
IF(AND($B$300="JA",NOT(LEFT(Personeelsinzet!F$16,10)="medewerker"),LEFT(Personeelsinzet!$B49,1)="3"),CONCATENATE("WP- ",WB!$J$6),
IF(AND($B$300="JA",NOT(LEFT(Personeelsinzet!F$16,10)="medewerker"),LEFT(Personeelsinzet!$B49,1)="4"),CONCATENATE("WP- ",WB!$J$7),
IF(AND($B$300="JA",NOT(LEFT(Personeelsinzet!F$16,10)="medewerker"),LEFT(Personeelsinzet!$B49,1)="5"),CONCATENATE("WP- ",WB!$J$8),
IF(AND($B$300="JA",NOT(LEFT(Personeelsinzet!F$16,10)="medewerker"),LEFT(Personeelsinzet!$B49,1)="6"),CONCATENATE("WP- ",WB!$J$9),
IF(AND($B$300="JA",NOT(LEFT(Personeelsinzet!F$16,10)="medewerker"),LEFT(Personeelsinzet!$B49,1)="7"),CONCATENATE("WP- ",WB!$J$10),""))))))))</f>
        <v/>
      </c>
      <c r="C514" s="121">
        <f>IF(B514="",0,IF(Personeelsinzet!$D$93=$AP$5,Personeelsinzet!F49*E$303,
IF(AND(Personeelsinzet!$D$93=WB!$AP$6,Personeelskosten!$D$11=WB!$Q$5),Personeelsinzet!F49*WB!$R$12,
IF(AND(Personeelsinzet!$D$93=WB!$AP$6,Personeelskosten!$D$11=WB!$Q$6),Personeelsinzet!F49*WB!$R$13,""))))</f>
        <v>0</v>
      </c>
      <c r="D514" s="122">
        <f>IF(AND(NOT(B514=""),NOT(LEFT(Personeelsinzet!F$16,10)="medewerker")),E$302,0)</f>
        <v>0</v>
      </c>
      <c r="E514">
        <f t="shared" si="7"/>
        <v>0</v>
      </c>
    </row>
    <row r="515" spans="1:6" x14ac:dyDescent="0.2">
      <c r="A515" t="str">
        <f>'Simulatie kostenplan'!$B$25</f>
        <v>Personeelskosten</v>
      </c>
      <c r="B515" s="120" t="str">
        <f>IF('Simulatie kostenplan'!$E$36='Simulatie kostenplan'!$F$22,"",IF(AND($B$300="JA",NOT(LEFT(Personeelsinzet!F$16,10)="medewerker"),LEFT(Personeelsinzet!$B50,1)="1"),CONCATENATE("WP- ",WB!$J$4),
IF(AND($B$300="JA",NOT(LEFT(Personeelsinzet!F$16,10)="medewerker"),LEFT(Personeelsinzet!$B50,1)="2"),CONCATENATE("WP- ",WB!$J$5),
IF(AND($B$300="JA",NOT(LEFT(Personeelsinzet!F$16,10)="medewerker"),LEFT(Personeelsinzet!$B50,1)="3"),CONCATENATE("WP- ",WB!$J$6),
IF(AND($B$300="JA",NOT(LEFT(Personeelsinzet!F$16,10)="medewerker"),LEFT(Personeelsinzet!$B50,1)="4"),CONCATENATE("WP- ",WB!$J$7),
IF(AND($B$300="JA",NOT(LEFT(Personeelsinzet!F$16,10)="medewerker"),LEFT(Personeelsinzet!$B50,1)="5"),CONCATENATE("WP- ",WB!$J$8),
IF(AND($B$300="JA",NOT(LEFT(Personeelsinzet!F$16,10)="medewerker"),LEFT(Personeelsinzet!$B50,1)="6"),CONCATENATE("WP- ",WB!$J$9),
IF(AND($B$300="JA",NOT(LEFT(Personeelsinzet!F$16,10)="medewerker"),LEFT(Personeelsinzet!$B50,1)="7"),CONCATENATE("WP- ",WB!$J$10),""))))))))</f>
        <v/>
      </c>
      <c r="C515" s="121">
        <f>IF(B515="",0,IF(Personeelsinzet!$D$93=$AP$5,Personeelsinzet!F50*E$303,
IF(AND(Personeelsinzet!$D$93=WB!$AP$6,Personeelskosten!$D$11=WB!$Q$5),Personeelsinzet!F50*WB!$R$12,
IF(AND(Personeelsinzet!$D$93=WB!$AP$6,Personeelskosten!$D$11=WB!$Q$6),Personeelsinzet!F50*WB!$R$13,""))))</f>
        <v>0</v>
      </c>
      <c r="D515" s="122">
        <f>IF(AND(NOT(B515=""),NOT(LEFT(Personeelsinzet!F$16,10)="medewerker")),E$302,0)</f>
        <v>0</v>
      </c>
      <c r="E515">
        <f t="shared" si="7"/>
        <v>0</v>
      </c>
    </row>
    <row r="516" spans="1:6" x14ac:dyDescent="0.2">
      <c r="A516" t="str">
        <f>'Simulatie kostenplan'!$B$25</f>
        <v>Personeelskosten</v>
      </c>
      <c r="B516" s="120" t="str">
        <f>IF('Simulatie kostenplan'!$E$36='Simulatie kostenplan'!$F$22,"",IF(AND($B$300="JA",NOT(LEFT(Personeelsinzet!F$16,10)="medewerker"),LEFT(Personeelsinzet!$B51,1)="1"),CONCATENATE("WP- ",WB!$J$4),
IF(AND($B$300="JA",NOT(LEFT(Personeelsinzet!F$16,10)="medewerker"),LEFT(Personeelsinzet!$B51,1)="2"),CONCATENATE("WP- ",WB!$J$5),
IF(AND($B$300="JA",NOT(LEFT(Personeelsinzet!F$16,10)="medewerker"),LEFT(Personeelsinzet!$B51,1)="3"),CONCATENATE("WP- ",WB!$J$6),
IF(AND($B$300="JA",NOT(LEFT(Personeelsinzet!F$16,10)="medewerker"),LEFT(Personeelsinzet!$B51,1)="4"),CONCATENATE("WP- ",WB!$J$7),
IF(AND($B$300="JA",NOT(LEFT(Personeelsinzet!F$16,10)="medewerker"),LEFT(Personeelsinzet!$B51,1)="5"),CONCATENATE("WP- ",WB!$J$8),
IF(AND($B$300="JA",NOT(LEFT(Personeelsinzet!F$16,10)="medewerker"),LEFT(Personeelsinzet!$B51,1)="6"),CONCATENATE("WP- ",WB!$J$9),
IF(AND($B$300="JA",NOT(LEFT(Personeelsinzet!F$16,10)="medewerker"),LEFT(Personeelsinzet!$B51,1)="7"),CONCATENATE("WP- ",WB!$J$10),""))))))))</f>
        <v/>
      </c>
      <c r="C516" s="121">
        <f>IF(B516="",0,IF(Personeelsinzet!$D$93=$AP$5,Personeelsinzet!F51*E$303,
IF(AND(Personeelsinzet!$D$93=WB!$AP$6,Personeelskosten!$D$11=WB!$Q$5),Personeelsinzet!F51*WB!$R$12,
IF(AND(Personeelsinzet!$D$93=WB!$AP$6,Personeelskosten!$D$11=WB!$Q$6),Personeelsinzet!F51*WB!$R$13,""))))</f>
        <v>0</v>
      </c>
      <c r="D516" s="122">
        <f>IF(AND(NOT(B516=""),NOT(LEFT(Personeelsinzet!F$16,10)="medewerker")),E$302,0)</f>
        <v>0</v>
      </c>
      <c r="E516">
        <f t="shared" si="7"/>
        <v>0</v>
      </c>
    </row>
    <row r="517" spans="1:6" x14ac:dyDescent="0.2">
      <c r="A517" t="str">
        <f>'Simulatie kostenplan'!$B$25</f>
        <v>Personeelskosten</v>
      </c>
      <c r="B517" s="120" t="str">
        <f>IF('Simulatie kostenplan'!$E$36='Simulatie kostenplan'!$F$22,"",IF(AND($B$300="JA",NOT(LEFT(Personeelsinzet!F$16,10)="medewerker"),LEFT(Personeelsinzet!$B52,1)="1"),CONCATENATE("WP- ",WB!$J$4),
IF(AND($B$300="JA",NOT(LEFT(Personeelsinzet!F$16,10)="medewerker"),LEFT(Personeelsinzet!$B52,1)="2"),CONCATENATE("WP- ",WB!$J$5),
IF(AND($B$300="JA",NOT(LEFT(Personeelsinzet!F$16,10)="medewerker"),LEFT(Personeelsinzet!$B52,1)="3"),CONCATENATE("WP- ",WB!$J$6),
IF(AND($B$300="JA",NOT(LEFT(Personeelsinzet!F$16,10)="medewerker"),LEFT(Personeelsinzet!$B52,1)="4"),CONCATENATE("WP- ",WB!$J$7),
IF(AND($B$300="JA",NOT(LEFT(Personeelsinzet!F$16,10)="medewerker"),LEFT(Personeelsinzet!$B52,1)="5"),CONCATENATE("WP- ",WB!$J$8),
IF(AND($B$300="JA",NOT(LEFT(Personeelsinzet!F$16,10)="medewerker"),LEFT(Personeelsinzet!$B52,1)="6"),CONCATENATE("WP- ",WB!$J$9),
IF(AND($B$300="JA",NOT(LEFT(Personeelsinzet!F$16,10)="medewerker"),LEFT(Personeelsinzet!$B52,1)="7"),CONCATENATE("WP- ",WB!$J$10),""))))))))</f>
        <v/>
      </c>
      <c r="C517" s="121">
        <f>IF(B517="",0,IF(Personeelsinzet!$D$93=$AP$5,Personeelsinzet!F52*E$303,
IF(AND(Personeelsinzet!$D$93=WB!$AP$6,Personeelskosten!$D$11=WB!$Q$5),Personeelsinzet!F52*WB!$R$12,
IF(AND(Personeelsinzet!$D$93=WB!$AP$6,Personeelskosten!$D$11=WB!$Q$6),Personeelsinzet!F52*WB!$R$13,""))))</f>
        <v>0</v>
      </c>
      <c r="D517" s="122">
        <f>IF(AND(NOT(B517=""),NOT(LEFT(Personeelsinzet!F$16,10)="medewerker")),E$302,0)</f>
        <v>0</v>
      </c>
      <c r="E517">
        <f t="shared" si="7"/>
        <v>0</v>
      </c>
    </row>
    <row r="518" spans="1:6" x14ac:dyDescent="0.2">
      <c r="A518" t="str">
        <f>'Simulatie kostenplan'!$B$25</f>
        <v>Personeelskosten</v>
      </c>
      <c r="B518" s="120" t="str">
        <f>IF('Simulatie kostenplan'!$E$36='Simulatie kostenplan'!$F$22,"",IF(AND($B$300="JA",NOT(LEFT(Personeelsinzet!F$16,10)="medewerker"),LEFT(Personeelsinzet!$B53,1)="1"),CONCATENATE("WP- ",WB!$J$4),
IF(AND($B$300="JA",NOT(LEFT(Personeelsinzet!F$16,10)="medewerker"),LEFT(Personeelsinzet!$B53,1)="2"),CONCATENATE("WP- ",WB!$J$5),
IF(AND($B$300="JA",NOT(LEFT(Personeelsinzet!F$16,10)="medewerker"),LEFT(Personeelsinzet!$B53,1)="3"),CONCATENATE("WP- ",WB!$J$6),
IF(AND($B$300="JA",NOT(LEFT(Personeelsinzet!F$16,10)="medewerker"),LEFT(Personeelsinzet!$B53,1)="4"),CONCATENATE("WP- ",WB!$J$7),
IF(AND($B$300="JA",NOT(LEFT(Personeelsinzet!F$16,10)="medewerker"),LEFT(Personeelsinzet!$B53,1)="5"),CONCATENATE("WP- ",WB!$J$8),
IF(AND($B$300="JA",NOT(LEFT(Personeelsinzet!F$16,10)="medewerker"),LEFT(Personeelsinzet!$B53,1)="6"),CONCATENATE("WP- ",WB!$J$9),
IF(AND($B$300="JA",NOT(LEFT(Personeelsinzet!F$16,10)="medewerker"),LEFT(Personeelsinzet!$B53,1)="7"),CONCATENATE("WP- ",WB!$J$10),""))))))))</f>
        <v/>
      </c>
      <c r="C518" s="121">
        <f>IF(B518="",0,IF(Personeelsinzet!$D$93=$AP$5,Personeelsinzet!F53*E$303,
IF(AND(Personeelsinzet!$D$93=WB!$AP$6,Personeelskosten!$D$11=WB!$Q$5),Personeelsinzet!F53*WB!$R$12,
IF(AND(Personeelsinzet!$D$93=WB!$AP$6,Personeelskosten!$D$11=WB!$Q$6),Personeelsinzet!F53*WB!$R$13,""))))</f>
        <v>0</v>
      </c>
      <c r="D518" s="122">
        <f>IF(AND(NOT(B518=""),NOT(LEFT(Personeelsinzet!F$16,10)="medewerker")),E$302,0)</f>
        <v>0</v>
      </c>
      <c r="E518">
        <f t="shared" si="7"/>
        <v>0</v>
      </c>
    </row>
    <row r="519" spans="1:6" x14ac:dyDescent="0.2">
      <c r="A519" t="str">
        <f>'Simulatie kostenplan'!$B$25</f>
        <v>Personeelskosten</v>
      </c>
      <c r="B519" s="120" t="str">
        <f>IF('Simulatie kostenplan'!$E$36='Simulatie kostenplan'!$F$22,"",IF(AND($B$300="JA",NOT(LEFT(Personeelsinzet!F$16,10)="medewerker"),LEFT(Personeelsinzet!$B54,1)="1"),CONCATENATE("WP- ",WB!$J$4),
IF(AND($B$300="JA",NOT(LEFT(Personeelsinzet!F$16,10)="medewerker"),LEFT(Personeelsinzet!$B54,1)="2"),CONCATENATE("WP- ",WB!$J$5),
IF(AND($B$300="JA",NOT(LEFT(Personeelsinzet!F$16,10)="medewerker"),LEFT(Personeelsinzet!$B54,1)="3"),CONCATENATE("WP- ",WB!$J$6),
IF(AND($B$300="JA",NOT(LEFT(Personeelsinzet!F$16,10)="medewerker"),LEFT(Personeelsinzet!$B54,1)="4"),CONCATENATE("WP- ",WB!$J$7),
IF(AND($B$300="JA",NOT(LEFT(Personeelsinzet!F$16,10)="medewerker"),LEFT(Personeelsinzet!$B54,1)="5"),CONCATENATE("WP- ",WB!$J$8),
IF(AND($B$300="JA",NOT(LEFT(Personeelsinzet!F$16,10)="medewerker"),LEFT(Personeelsinzet!$B54,1)="6"),CONCATENATE("WP- ",WB!$J$9),
IF(AND($B$300="JA",NOT(LEFT(Personeelsinzet!F$16,10)="medewerker"),LEFT(Personeelsinzet!$B54,1)="7"),CONCATENATE("WP- ",WB!$J$10),""))))))))</f>
        <v/>
      </c>
      <c r="C519" s="121">
        <f>IF(B519="",0,IF(Personeelsinzet!$D$93=$AP$5,Personeelsinzet!F54*E$303,
IF(AND(Personeelsinzet!$D$93=WB!$AP$6,Personeelskosten!$D$11=WB!$Q$5),Personeelsinzet!F54*WB!$R$12,
IF(AND(Personeelsinzet!$D$93=WB!$AP$6,Personeelskosten!$D$11=WB!$Q$6),Personeelsinzet!F54*WB!$R$13,""))))</f>
        <v>0</v>
      </c>
      <c r="D519" s="122">
        <f>IF(AND(NOT(B519=""),NOT(LEFT(Personeelsinzet!F$16,10)="medewerker")),E$302,0)</f>
        <v>0</v>
      </c>
      <c r="E519">
        <f t="shared" si="7"/>
        <v>0</v>
      </c>
    </row>
    <row r="520" spans="1:6" x14ac:dyDescent="0.2">
      <c r="A520" t="str">
        <f>'Simulatie kostenplan'!$B$25</f>
        <v>Personeelskosten</v>
      </c>
      <c r="B520" s="120" t="str">
        <f>IF('Simulatie kostenplan'!$E$36='Simulatie kostenplan'!$F$22,"",IF(AND($B$300="JA",NOT(LEFT(Personeelsinzet!F$16,10)="medewerker"),LEFT(Personeelsinzet!$B55,1)="1"),CONCATENATE("WP- ",WB!$J$4),
IF(AND($B$300="JA",NOT(LEFT(Personeelsinzet!F$16,10)="medewerker"),LEFT(Personeelsinzet!$B55,1)="2"),CONCATENATE("WP- ",WB!$J$5),
IF(AND($B$300="JA",NOT(LEFT(Personeelsinzet!F$16,10)="medewerker"),LEFT(Personeelsinzet!$B55,1)="3"),CONCATENATE("WP- ",WB!$J$6),
IF(AND($B$300="JA",NOT(LEFT(Personeelsinzet!F$16,10)="medewerker"),LEFT(Personeelsinzet!$B55,1)="4"),CONCATENATE("WP- ",WB!$J$7),
IF(AND($B$300="JA",NOT(LEFT(Personeelsinzet!F$16,10)="medewerker"),LEFT(Personeelsinzet!$B55,1)="5"),CONCATENATE("WP- ",WB!$J$8),
IF(AND($B$300="JA",NOT(LEFT(Personeelsinzet!F$16,10)="medewerker"),LEFT(Personeelsinzet!$B55,1)="6"),CONCATENATE("WP- ",WB!$J$9),
IF(AND($B$300="JA",NOT(LEFT(Personeelsinzet!F$16,10)="medewerker"),LEFT(Personeelsinzet!$B55,1)="7"),CONCATENATE("WP- ",WB!$J$10),""))))))))</f>
        <v/>
      </c>
      <c r="C520" s="121">
        <f>IF(B520="",0,IF(Personeelsinzet!$D$93=$AP$5,Personeelsinzet!F55*E$303,
IF(AND(Personeelsinzet!$D$93=WB!$AP$6,Personeelskosten!$D$11=WB!$Q$5),Personeelsinzet!F55*WB!$R$12,
IF(AND(Personeelsinzet!$D$93=WB!$AP$6,Personeelskosten!$D$11=WB!$Q$6),Personeelsinzet!F55*WB!$R$13,""))))</f>
        <v>0</v>
      </c>
      <c r="D520" s="122">
        <f>IF(AND(NOT(B520=""),NOT(LEFT(Personeelsinzet!F$16,10)="medewerker")),E$302,0)</f>
        <v>0</v>
      </c>
      <c r="E520">
        <f t="shared" si="7"/>
        <v>0</v>
      </c>
    </row>
    <row r="521" spans="1:6" x14ac:dyDescent="0.2">
      <c r="A521" t="str">
        <f>'Simulatie kostenplan'!$B$25</f>
        <v>Personeelskosten</v>
      </c>
      <c r="B521" s="120" t="str">
        <f>IF('Simulatie kostenplan'!$E$36='Simulatie kostenplan'!$F$22,"",IF(AND($B$300="JA",NOT(LEFT(Personeelsinzet!G$16,10)="medewerker"),LEFT(Personeelsinzet!$B$21,1)="1"),CONCATENATE("WP- ",WB!$J$4),
IF(AND($B$300="JA",NOT(LEFT(Personeelsinzet!G$16,10)="medewerker"),LEFT(Personeelsinzet!$B$21,1)="2"),CONCATENATE("WP- ",WB!$J$5),
IF(AND($B$300="JA",NOT(LEFT(Personeelsinzet!G$16,10)="medewerker"),LEFT(Personeelsinzet!$B$21,1)="3"),CONCATENATE("WP- ",WB!$J$6),
IF(AND($B$300="JA",NOT(LEFT(Personeelsinzet!G$16,10)="medewerker"),LEFT(Personeelsinzet!$B$21,1)="4"),CONCATENATE("WP- ",WB!$J$7),
IF(AND($B$300="JA",NOT(LEFT(Personeelsinzet!G$16,10)="medewerker"),LEFT(Personeelsinzet!$B$21,1)="5"),CONCATENATE("WP- ",WB!$J$8),
IF(AND($B$300="JA",NOT(LEFT(Personeelsinzet!G$16,10)="medewerker"),LEFT(Personeelsinzet!$B$21,1)="6"),CONCATENATE("WP- ",WB!$J$9),
IF(AND($B$300="JA",NOT(LEFT(Personeelsinzet!G$16,10)="medewerker"),LEFT(Personeelsinzet!$B$21,1)="7"),CONCATENATE("WP- ",WB!$J$10),""))))))))</f>
        <v/>
      </c>
      <c r="C521" s="121">
        <f>IF(B521="",0,IF(Personeelsinzet!$D$93=$AP$5,Personeelsinzet!G21*F$303,
IF(AND(Personeelsinzet!$D$93=WB!$AP$6,Personeelskosten!$D$11=WB!$Q$5),Personeelsinzet!G21*WB!$R$12,
IF(AND(Personeelsinzet!$D$93=WB!$AP$6,Personeelskosten!$D$11=WB!$Q$6),Personeelsinzet!G21*WB!$R$13,""))))</f>
        <v>0</v>
      </c>
      <c r="D521" s="122">
        <f>IF(AND(NOT(B521=""),NOT(LEFT(Personeelsinzet!G$16,10)="medewerker")),F$302,0)</f>
        <v>0</v>
      </c>
      <c r="E521">
        <f t="shared" si="7"/>
        <v>0</v>
      </c>
      <c r="F521" s="120"/>
    </row>
    <row r="522" spans="1:6" x14ac:dyDescent="0.2">
      <c r="A522" t="str">
        <f>'Simulatie kostenplan'!$B$25</f>
        <v>Personeelskosten</v>
      </c>
      <c r="B522" s="120" t="str">
        <f>IF('Simulatie kostenplan'!$E$36='Simulatie kostenplan'!$F$22,"",IF(AND($B$300="JA",NOT(LEFT(Personeelsinzet!G$16,10)="medewerker"),LEFT(Personeelsinzet!$B$22,1)="1"),CONCATENATE("WP- ",WB!$J$4),
IF(AND($B$300="JA",NOT(LEFT(Personeelsinzet!G$16,10)="medewerker"),LEFT(Personeelsinzet!$B$22,1)="2"),CONCATENATE("WP- ",WB!$J$5),
IF(AND($B$300="JA",NOT(LEFT(Personeelsinzet!G$16,10)="medewerker"),LEFT(Personeelsinzet!$B$22,1)="3"),CONCATENATE("WP- ",WB!$J$6),
IF(AND($B$300="JA",NOT(LEFT(Personeelsinzet!G$16,10)="medewerker"),LEFT(Personeelsinzet!$B$22,1)="4"),CONCATENATE("WP- ",WB!$J$7),
IF(AND($B$300="JA",NOT(LEFT(Personeelsinzet!G$16,10)="medewerker"),LEFT(Personeelsinzet!$B$22,1)="5"),CONCATENATE("WP- ",WB!$J$8),
IF(AND($B$300="JA",NOT(LEFT(Personeelsinzet!G$16,10)="medewerker"),LEFT(Personeelsinzet!$B$22,1)="6"),CONCATENATE("WP- ",WB!$J$9),
IF(AND($B$300="JA",NOT(LEFT(Personeelsinzet!G$16,10)="medewerker"),LEFT(Personeelsinzet!$B$22,1)="7"),CONCATENATE("WP- ",WB!$J$10),""))))))))</f>
        <v/>
      </c>
      <c r="C522" s="121">
        <f>IF(B522="",0,IF(Personeelsinzet!$D$93=$AP$5,Personeelsinzet!G22*F$303,
IF(AND(Personeelsinzet!$D$93=WB!$AP$6,Personeelskosten!$D$11=WB!$Q$5),Personeelsinzet!G22*WB!$R$12,
IF(AND(Personeelsinzet!$D$93=WB!$AP$6,Personeelskosten!$D$11=WB!$Q$6),Personeelsinzet!G22*WB!$R$13,""))))</f>
        <v>0</v>
      </c>
      <c r="D522" s="122">
        <f>IF(AND(NOT(B522=""),NOT(LEFT(Personeelsinzet!G$16,10)="medewerker")),F$302,0)</f>
        <v>0</v>
      </c>
      <c r="E522">
        <f t="shared" si="7"/>
        <v>0</v>
      </c>
    </row>
    <row r="523" spans="1:6" x14ac:dyDescent="0.2">
      <c r="A523" t="str">
        <f>'Simulatie kostenplan'!$B$25</f>
        <v>Personeelskosten</v>
      </c>
      <c r="B523" s="120" t="str">
        <f>IF('Simulatie kostenplan'!$E$36='Simulatie kostenplan'!$F$22,"",IF(AND($B$300="JA",NOT(LEFT(Personeelsinzet!G$16,10)="medewerker"),LEFT(Personeelsinzet!$B$23,1)="1"),CONCATENATE("WP- ",WB!$J$4),
IF(AND($B$300="JA",NOT(LEFT(Personeelsinzet!G$16,10)="medewerker"),LEFT(Personeelsinzet!$B$23,1)="2"),CONCATENATE("WP- ",WB!$J$5),
IF(AND($B$300="JA",NOT(LEFT(Personeelsinzet!G$16,10)="medewerker"),LEFT(Personeelsinzet!$B$23,1)="3"),CONCATENATE("WP- ",WB!$J$6),
IF(AND($B$300="JA",NOT(LEFT(Personeelsinzet!G$16,10)="medewerker"),LEFT(Personeelsinzet!$B$23,1)="4"),CONCATENATE("WP- ",WB!$J$7),
IF(AND($B$300="JA",NOT(LEFT(Personeelsinzet!G$16,10)="medewerker"),LEFT(Personeelsinzet!$B$23,1)="5"),CONCATENATE("WP- ",WB!$J$8),
IF(AND($B$300="JA",NOT(LEFT(Personeelsinzet!G$16,10)="medewerker"),LEFT(Personeelsinzet!$B$23,1)="6"),CONCATENATE("WP- ",WB!$J$9),
IF(AND($B$300="JA",NOT(LEFT(Personeelsinzet!G$16,10)="medewerker"),LEFT(Personeelsinzet!$B$23,1)="7"),CONCATENATE("WP- ",WB!$J$10),""))))))))</f>
        <v/>
      </c>
      <c r="C523" s="121">
        <f>IF(B523="",0,IF(Personeelsinzet!$D$93=$AP$5,Personeelsinzet!G23*F$303,
IF(AND(Personeelsinzet!$D$93=WB!$AP$6,Personeelskosten!$D$11=WB!$Q$5),Personeelsinzet!G23*WB!$R$12,
IF(AND(Personeelsinzet!$D$93=WB!$AP$6,Personeelskosten!$D$11=WB!$Q$6),Personeelsinzet!G23*WB!$R$13,""))))</f>
        <v>0</v>
      </c>
      <c r="D523" s="122">
        <f>IF(AND(NOT(B523=""),NOT(LEFT(Personeelsinzet!G$16,10)="medewerker")),F$302,0)</f>
        <v>0</v>
      </c>
      <c r="E523">
        <f t="shared" si="7"/>
        <v>0</v>
      </c>
    </row>
    <row r="524" spans="1:6" x14ac:dyDescent="0.2">
      <c r="A524" t="str">
        <f>'Simulatie kostenplan'!$B$25</f>
        <v>Personeelskosten</v>
      </c>
      <c r="B524" s="120" t="str">
        <f>IF('Simulatie kostenplan'!$E$36='Simulatie kostenplan'!$F$22,"",IF(AND($B$300="JA",NOT(LEFT(Personeelsinzet!G$16,10)="medewerker"),LEFT(Personeelsinzet!$B$24,1)="1"),CONCATENATE("WP- ",WB!$J$4),
IF(AND($B$300="JA",NOT(LEFT(Personeelsinzet!G$16,10)="medewerker"),LEFT(Personeelsinzet!$B$24,1)="2"),CONCATENATE("WP- ",WB!$J$5),
IF(AND($B$300="JA",NOT(LEFT(Personeelsinzet!G$16,10)="medewerker"),LEFT(Personeelsinzet!$B$24,1)="3"),CONCATENATE("WP- ",WB!$J$6),
IF(AND($B$300="JA",NOT(LEFT(Personeelsinzet!G$16,10)="medewerker"),LEFT(Personeelsinzet!$B$24,1)="4"),CONCATENATE("WP- ",WB!$J$7),
IF(AND($B$300="JA",NOT(LEFT(Personeelsinzet!G$16,10)="medewerker"),LEFT(Personeelsinzet!$B$24,1)="5"),CONCATENATE("WP- ",WB!$J$8),
IF(AND($B$300="JA",NOT(LEFT(Personeelsinzet!G$16,10)="medewerker"),LEFT(Personeelsinzet!$B$24,1)="6"),CONCATENATE("WP- ",WB!$J$9),
IF(AND($B$300="JA",NOT(LEFT(Personeelsinzet!G$16,10)="medewerker"),LEFT(Personeelsinzet!$B$24,1)="7"),CONCATENATE("WP- ",WB!$J$10),""))))))))</f>
        <v/>
      </c>
      <c r="C524" s="121">
        <f>IF(B524="",0,IF(Personeelsinzet!$D$93=$AP$5,Personeelsinzet!G24*F$303,
IF(AND(Personeelsinzet!$D$93=WB!$AP$6,Personeelskosten!$D$11=WB!$Q$5),Personeelsinzet!G24*WB!$R$12,
IF(AND(Personeelsinzet!$D$93=WB!$AP$6,Personeelskosten!$D$11=WB!$Q$6),Personeelsinzet!G24*WB!$R$13,""))))</f>
        <v>0</v>
      </c>
      <c r="D524" s="122">
        <f>IF(AND(NOT(B524=""),NOT(LEFT(Personeelsinzet!G$16,10)="medewerker")),F$302,0)</f>
        <v>0</v>
      </c>
      <c r="E524">
        <f t="shared" si="7"/>
        <v>0</v>
      </c>
    </row>
    <row r="525" spans="1:6" x14ac:dyDescent="0.2">
      <c r="A525" t="str">
        <f>'Simulatie kostenplan'!$B$25</f>
        <v>Personeelskosten</v>
      </c>
      <c r="B525" s="120" t="str">
        <f>IF('Simulatie kostenplan'!$E$36='Simulatie kostenplan'!$F$22,"",IF(AND($B$300="JA",NOT(LEFT(Personeelsinzet!G$16,10)="medewerker"),LEFT(Personeelsinzet!$B$25,1)="1"),CONCATENATE("WP- ",WB!$J$4),
IF(AND($B$300="JA",NOT(LEFT(Personeelsinzet!G$16,10)="medewerker"),LEFT(Personeelsinzet!$B$25,1)="2"),CONCATENATE("WP- ",WB!$J$5),
IF(AND($B$300="JA",NOT(LEFT(Personeelsinzet!G$16,10)="medewerker"),LEFT(Personeelsinzet!$B$25,1)="3"),CONCATENATE("WP- ",WB!$J$6),
IF(AND($B$300="JA",NOT(LEFT(Personeelsinzet!G$16,10)="medewerker"),LEFT(Personeelsinzet!$B$25,1)="4"),CONCATENATE("WP- ",WB!$J$7),
IF(AND($B$300="JA",NOT(LEFT(Personeelsinzet!G$16,10)="medewerker"),LEFT(Personeelsinzet!$B$25,1)="5"),CONCATENATE("WP- ",WB!$J$8),
IF(AND($B$300="JA",NOT(LEFT(Personeelsinzet!G$16,10)="medewerker"),LEFT(Personeelsinzet!$B$25,1)="6"),CONCATENATE("WP- ",WB!$J$9),
IF(AND($B$300="JA",NOT(LEFT(Personeelsinzet!G$16,10)="medewerker"),LEFT(Personeelsinzet!$B$25,1)="7"),CONCATENATE("WP- ",WB!$J$10),""))))))))</f>
        <v/>
      </c>
      <c r="C525" s="121">
        <f>IF(B525="",0,IF(Personeelsinzet!$D$93=$AP$5,Personeelsinzet!G25*F$303,
IF(AND(Personeelsinzet!$D$93=WB!$AP$6,Personeelskosten!$D$11=WB!$Q$5),Personeelsinzet!G25*WB!$R$12,
IF(AND(Personeelsinzet!$D$93=WB!$AP$6,Personeelskosten!$D$11=WB!$Q$6),Personeelsinzet!G25*WB!$R$13,""))))</f>
        <v>0</v>
      </c>
      <c r="D525" s="122">
        <f>IF(AND(NOT(B525=""),NOT(LEFT(Personeelsinzet!G$16,10)="medewerker")),F$302,0)</f>
        <v>0</v>
      </c>
      <c r="E525">
        <f t="shared" si="7"/>
        <v>0</v>
      </c>
    </row>
    <row r="526" spans="1:6" x14ac:dyDescent="0.2">
      <c r="A526" t="str">
        <f>'Simulatie kostenplan'!$B$25</f>
        <v>Personeelskosten</v>
      </c>
      <c r="B526" s="120" t="str">
        <f>IF('Simulatie kostenplan'!$E$36='Simulatie kostenplan'!$F$22,"",IF(AND($B$300="JA",NOT(LEFT(Personeelsinzet!G$16,10)="medewerker"),LEFT(Personeelsinzet!$B$26,1)="1"),CONCATENATE("WP- ",WB!$J$4),
IF(AND($B$300="JA",NOT(LEFT(Personeelsinzet!G$16,10)="medewerker"),LEFT(Personeelsinzet!$B$26,1)="2"),CONCATENATE("WP- ",WB!$J$5),
IF(AND($B$300="JA",NOT(LEFT(Personeelsinzet!G$16,10)="medewerker"),LEFT(Personeelsinzet!$B$26,1)="3"),CONCATENATE("WP- ",WB!$J$6),
IF(AND($B$300="JA",NOT(LEFT(Personeelsinzet!G$16,10)="medewerker"),LEFT(Personeelsinzet!$B$26,1)="4"),CONCATENATE("WP- ",WB!$J$7),
IF(AND($B$300="JA",NOT(LEFT(Personeelsinzet!G$16,10)="medewerker"),LEFT(Personeelsinzet!$B$26,1)="5"),CONCATENATE("WP- ",WB!$J$8),
IF(AND($B$300="JA",NOT(LEFT(Personeelsinzet!G$16,10)="medewerker"),LEFT(Personeelsinzet!$B$26,1)="6"),CONCATENATE("WP- ",WB!$J$9),
IF(AND($B$300="JA",NOT(LEFT(Personeelsinzet!G$16,10)="medewerker"),LEFT(Personeelsinzet!$B$26,1)="7"),CONCATENATE("WP- ",WB!$J$10),""))))))))</f>
        <v/>
      </c>
      <c r="C526" s="121">
        <f>IF(B526="",0,IF(Personeelsinzet!$D$93=$AP$5,Personeelsinzet!G26*F$303,
IF(AND(Personeelsinzet!$D$93=WB!$AP$6,Personeelskosten!$D$11=WB!$Q$5),Personeelsinzet!G26*WB!$R$12,
IF(AND(Personeelsinzet!$D$93=WB!$AP$6,Personeelskosten!$D$11=WB!$Q$6),Personeelsinzet!G26*WB!$R$13,""))))</f>
        <v>0</v>
      </c>
      <c r="D526" s="122">
        <f>IF(AND(NOT(B526=""),NOT(LEFT(Personeelsinzet!G$16,10)="medewerker")),F$302,0)</f>
        <v>0</v>
      </c>
      <c r="E526">
        <f t="shared" si="7"/>
        <v>0</v>
      </c>
    </row>
    <row r="527" spans="1:6" x14ac:dyDescent="0.2">
      <c r="A527" t="str">
        <f>'Simulatie kostenplan'!$B$25</f>
        <v>Personeelskosten</v>
      </c>
      <c r="B527" s="120" t="str">
        <f>IF('Simulatie kostenplan'!$E$36='Simulatie kostenplan'!$F$22,"",IF(AND($B$300="JA",NOT(LEFT(Personeelsinzet!G$16,10)="medewerker"),LEFT(Personeelsinzet!$B$27,1)="1"),CONCATENATE("WP- ",WB!$J$4),
IF(AND($B$300="JA",NOT(LEFT(Personeelsinzet!G$16,10)="medewerker"),LEFT(Personeelsinzet!$B$27,1)="2"),CONCATENATE("WP- ",WB!$J$5),
IF(AND($B$300="JA",NOT(LEFT(Personeelsinzet!G$16,10)="medewerker"),LEFT(Personeelsinzet!$B$27,1)="3"),CONCATENATE("WP- ",WB!$J$6),
IF(AND($B$300="JA",NOT(LEFT(Personeelsinzet!G$16,10)="medewerker"),LEFT(Personeelsinzet!$B$27,1)="4"),CONCATENATE("WP- ",WB!$J$7),
IF(AND($B$300="JA",NOT(LEFT(Personeelsinzet!G$16,10)="medewerker"),LEFT(Personeelsinzet!$B$27,1)="5"),CONCATENATE("WP- ",WB!$J$8),
IF(AND($B$300="JA",NOT(LEFT(Personeelsinzet!G$16,10)="medewerker"),LEFT(Personeelsinzet!$B$27,1)="6"),CONCATENATE("WP- ",WB!$J$9),
IF(AND($B$300="JA",NOT(LEFT(Personeelsinzet!G$16,10)="medewerker"),LEFT(Personeelsinzet!$B$27,1)="7"),CONCATENATE("WP- ",WB!$J$10),""))))))))</f>
        <v/>
      </c>
      <c r="C527" s="121">
        <f>IF(B527="",0,IF(Personeelsinzet!$D$93=$AP$5,Personeelsinzet!G27*F$303,
IF(AND(Personeelsinzet!$D$93=WB!$AP$6,Personeelskosten!$D$11=WB!$Q$5),Personeelsinzet!G27*WB!$R$12,
IF(AND(Personeelsinzet!$D$93=WB!$AP$6,Personeelskosten!$D$11=WB!$Q$6),Personeelsinzet!G27*WB!$R$13,""))))</f>
        <v>0</v>
      </c>
      <c r="D527" s="122">
        <f>IF(AND(NOT(B527=""),NOT(LEFT(Personeelsinzet!G$16,10)="medewerker")),F$302,0)</f>
        <v>0</v>
      </c>
      <c r="E527">
        <f t="shared" si="7"/>
        <v>0</v>
      </c>
    </row>
    <row r="528" spans="1:6" x14ac:dyDescent="0.2">
      <c r="A528" t="str">
        <f>'Simulatie kostenplan'!$B$25</f>
        <v>Personeelskosten</v>
      </c>
      <c r="B528" s="120" t="str">
        <f>IF('Simulatie kostenplan'!$E$36='Simulatie kostenplan'!$F$22,"",IF(AND($B$300="JA",NOT(LEFT(Personeelsinzet!G$16,10)="medewerker"),LEFT(Personeelsinzet!$B$28,1)="1"),CONCATENATE("WP- ",WB!$J$4),
IF(AND($B$300="JA",NOT(LEFT(Personeelsinzet!G$16,10)="medewerker"),LEFT(Personeelsinzet!$B$28,1)="2"),CONCATENATE("WP- ",WB!$J$5),
IF(AND($B$300="JA",NOT(LEFT(Personeelsinzet!G$16,10)="medewerker"),LEFT(Personeelsinzet!$B$28,1)="3"),CONCATENATE("WP- ",WB!$J$6),
IF(AND($B$300="JA",NOT(LEFT(Personeelsinzet!G$16,10)="medewerker"),LEFT(Personeelsinzet!$B$28,1)="4"),CONCATENATE("WP- ",WB!$J$7),
IF(AND($B$300="JA",NOT(LEFT(Personeelsinzet!G$16,10)="medewerker"),LEFT(Personeelsinzet!$B$28,1)="5"),CONCATENATE("WP- ",WB!$J$8),
IF(AND($B$300="JA",NOT(LEFT(Personeelsinzet!G$16,10)="medewerker"),LEFT(Personeelsinzet!$B$28,1)="6"),CONCATENATE("WP- ",WB!$J$9),
IF(AND($B$300="JA",NOT(LEFT(Personeelsinzet!G$16,10)="medewerker"),LEFT(Personeelsinzet!$B$28,1)="7"),CONCATENATE("WP- ",WB!$J$10),""))))))))</f>
        <v/>
      </c>
      <c r="C528" s="121">
        <f>IF(B528="",0,IF(Personeelsinzet!$D$93=$AP$5,Personeelsinzet!G28*F$303,
IF(AND(Personeelsinzet!$D$93=WB!$AP$6,Personeelskosten!$D$11=WB!$Q$5),Personeelsinzet!G28*WB!$R$12,
IF(AND(Personeelsinzet!$D$93=WB!$AP$6,Personeelskosten!$D$11=WB!$Q$6),Personeelsinzet!G28*WB!$R$13,""))))</f>
        <v>0</v>
      </c>
      <c r="D528" s="122">
        <f>IF(AND(NOT(B528=""),NOT(LEFT(Personeelsinzet!G$16,10)="medewerker")),F$302,0)</f>
        <v>0</v>
      </c>
      <c r="E528">
        <f t="shared" si="7"/>
        <v>0</v>
      </c>
    </row>
    <row r="529" spans="1:5" x14ac:dyDescent="0.2">
      <c r="A529" t="str">
        <f>'Simulatie kostenplan'!$B$25</f>
        <v>Personeelskosten</v>
      </c>
      <c r="B529" s="120" t="str">
        <f>IF('Simulatie kostenplan'!$E$36='Simulatie kostenplan'!$F$22,"",IF(AND($B$300="JA",NOT(LEFT(Personeelsinzet!G$16,10)="medewerker"),LEFT(Personeelsinzet!$B$29,1)="1"),CONCATENATE("WP- ",WB!$J$4),
IF(AND($B$300="JA",NOT(LEFT(Personeelsinzet!G$16,10)="medewerker"),LEFT(Personeelsinzet!$B$29,1)="2"),CONCATENATE("WP- ",WB!$J$5),
IF(AND($B$300="JA",NOT(LEFT(Personeelsinzet!G$16,10)="medewerker"),LEFT(Personeelsinzet!$B$29,1)="3"),CONCATENATE("WP- ",WB!$J$6),
IF(AND($B$300="JA",NOT(LEFT(Personeelsinzet!G$16,10)="medewerker"),LEFT(Personeelsinzet!$B$29,1)="4"),CONCATENATE("WP- ",WB!$J$7),
IF(AND($B$300="JA",NOT(LEFT(Personeelsinzet!G$16,10)="medewerker"),LEFT(Personeelsinzet!$B$29,1)="5"),CONCATENATE("WP- ",WB!$J$8),
IF(AND($B$300="JA",NOT(LEFT(Personeelsinzet!G$16,10)="medewerker"),LEFT(Personeelsinzet!$B$29,1)="6"),CONCATENATE("WP- ",WB!$J$9),
IF(AND($B$300="JA",NOT(LEFT(Personeelsinzet!G$16,10)="medewerker"),LEFT(Personeelsinzet!$B$29,1)="7"),CONCATENATE("WP- ",WB!$J$10),""))))))))</f>
        <v/>
      </c>
      <c r="C529" s="121">
        <f>IF(B529="",0,IF(Personeelsinzet!$D$93=$AP$5,Personeelsinzet!G29*F$303,
IF(AND(Personeelsinzet!$D$93=WB!$AP$6,Personeelskosten!$D$11=WB!$Q$5),Personeelsinzet!G29*WB!$R$12,
IF(AND(Personeelsinzet!$D$93=WB!$AP$6,Personeelskosten!$D$11=WB!$Q$6),Personeelsinzet!G29*WB!$R$13,""))))</f>
        <v>0</v>
      </c>
      <c r="D529" s="122">
        <f>IF(AND(NOT(B529=""),NOT(LEFT(Personeelsinzet!G$16,10)="medewerker")),F$302,0)</f>
        <v>0</v>
      </c>
      <c r="E529">
        <f t="shared" si="7"/>
        <v>0</v>
      </c>
    </row>
    <row r="530" spans="1:5" x14ac:dyDescent="0.2">
      <c r="A530" t="str">
        <f>'Simulatie kostenplan'!$B$25</f>
        <v>Personeelskosten</v>
      </c>
      <c r="B530" s="120" t="str">
        <f>IF('Simulatie kostenplan'!$E$36='Simulatie kostenplan'!$F$22,"",IF(AND($B$300="JA",NOT(LEFT(Personeelsinzet!G$16,10)="medewerker"),LEFT(Personeelsinzet!$B$30,1)="1"),CONCATENATE("WP- ",WB!$J$4),
IF(AND($B$300="JA",NOT(LEFT(Personeelsinzet!G$16,10)="medewerker"),LEFT(Personeelsinzet!$B$30,1)="2"),CONCATENATE("WP- ",WB!$J$5),
IF(AND($B$300="JA",NOT(LEFT(Personeelsinzet!G$16,10)="medewerker"),LEFT(Personeelsinzet!$B$30,1)="3"),CONCATENATE("WP- ",WB!$J$6),
IF(AND($B$300="JA",NOT(LEFT(Personeelsinzet!G$16,10)="medewerker"),LEFT(Personeelsinzet!$B$30,1)="4"),CONCATENATE("WP- ",WB!$J$7),
IF(AND($B$300="JA",NOT(LEFT(Personeelsinzet!G$16,10)="medewerker"),LEFT(Personeelsinzet!$B$30,1)="5"),CONCATENATE("WP- ",WB!$J$8),
IF(AND($B$300="JA",NOT(LEFT(Personeelsinzet!G$16,10)="medewerker"),LEFT(Personeelsinzet!$B$30,1)="6"),CONCATENATE("WP- ",WB!$J$9),
IF(AND($B$300="JA",NOT(LEFT(Personeelsinzet!G$16,10)="medewerker"),LEFT(Personeelsinzet!$B$30,1)="7"),CONCATENATE("WP- ",WB!$J$10),""))))))))</f>
        <v/>
      </c>
      <c r="C530" s="121">
        <f>IF(B530="",0,IF(Personeelsinzet!$D$93=$AP$5,Personeelsinzet!G30*F$303,
IF(AND(Personeelsinzet!$D$93=WB!$AP$6,Personeelskosten!$D$11=WB!$Q$5),Personeelsinzet!G30*WB!$R$12,
IF(AND(Personeelsinzet!$D$93=WB!$AP$6,Personeelskosten!$D$11=WB!$Q$6),Personeelsinzet!G30*WB!$R$13,""))))</f>
        <v>0</v>
      </c>
      <c r="D530" s="122">
        <f>IF(AND(NOT(B530=""),NOT(LEFT(Personeelsinzet!G$16,10)="medewerker")),F$302,0)</f>
        <v>0</v>
      </c>
      <c r="E530">
        <f t="shared" si="7"/>
        <v>0</v>
      </c>
    </row>
    <row r="531" spans="1:5" x14ac:dyDescent="0.2">
      <c r="A531" t="str">
        <f>'Simulatie kostenplan'!$B$25</f>
        <v>Personeelskosten</v>
      </c>
      <c r="B531" s="120" t="str">
        <f>IF('Simulatie kostenplan'!$E$36='Simulatie kostenplan'!$F$22,"",IF(AND($B$300="JA",NOT(LEFT(Personeelsinzet!G$16,10)="medewerker"),LEFT(Personeelsinzet!$B$31,1)="1"),CONCATENATE("WP- ",WB!$J$4),
IF(AND($B$300="JA",NOT(LEFT(Personeelsinzet!G$16,10)="medewerker"),LEFT(Personeelsinzet!$B$31,1)="2"),CONCATENATE("WP- ",WB!$J$5),
IF(AND($B$300="JA",NOT(LEFT(Personeelsinzet!G$16,10)="medewerker"),LEFT(Personeelsinzet!$B$31,1)="3"),CONCATENATE("WP- ",WB!$J$6),
IF(AND($B$300="JA",NOT(LEFT(Personeelsinzet!G$16,10)="medewerker"),LEFT(Personeelsinzet!$B$31,1)="4"),CONCATENATE("WP- ",WB!$J$7),
IF(AND($B$300="JA",NOT(LEFT(Personeelsinzet!G$16,10)="medewerker"),LEFT(Personeelsinzet!$B$31,1)="5"),CONCATENATE("WP- ",WB!$J$8),
IF(AND($B$300="JA",NOT(LEFT(Personeelsinzet!G$16,10)="medewerker"),LEFT(Personeelsinzet!$B$31,1)="6"),CONCATENATE("WP- ",WB!$J$9),
IF(AND($B$300="JA",NOT(LEFT(Personeelsinzet!G$16,10)="medewerker"),LEFT(Personeelsinzet!$B$31,1)="7"),CONCATENATE("WP- ",WB!$J$10),""))))))))</f>
        <v/>
      </c>
      <c r="C531" s="121">
        <f>IF(B531="",0,IF(Personeelsinzet!$D$93=$AP$5,Personeelsinzet!G31*F$303,
IF(AND(Personeelsinzet!$D$93=WB!$AP$6,Personeelskosten!$D$11=WB!$Q$5),Personeelsinzet!G31*WB!$R$12,
IF(AND(Personeelsinzet!$D$93=WB!$AP$6,Personeelskosten!$D$11=WB!$Q$6),Personeelsinzet!G31*WB!$R$13,""))))</f>
        <v>0</v>
      </c>
      <c r="D531" s="122">
        <f>IF(AND(NOT(B531=""),NOT(LEFT(Personeelsinzet!G$16,10)="medewerker")),F$302,0)</f>
        <v>0</v>
      </c>
      <c r="E531">
        <f t="shared" si="7"/>
        <v>0</v>
      </c>
    </row>
    <row r="532" spans="1:5" x14ac:dyDescent="0.2">
      <c r="A532" t="str">
        <f>'Simulatie kostenplan'!$B$25</f>
        <v>Personeelskosten</v>
      </c>
      <c r="B532" s="120" t="str">
        <f>IF('Simulatie kostenplan'!$E$36='Simulatie kostenplan'!$F$22,"",IF(AND($B$300="JA",NOT(LEFT(Personeelsinzet!G$16,10)="medewerker"),LEFT(Personeelsinzet!$B$32,1)="1"),CONCATENATE("WP- ",WB!$J$4),
IF(AND($B$300="JA",NOT(LEFT(Personeelsinzet!G$16,10)="medewerker"),LEFT(Personeelsinzet!$B$32,1)="2"),CONCATENATE("WP- ",WB!$J$5),
IF(AND($B$300="JA",NOT(LEFT(Personeelsinzet!G$16,10)="medewerker"),LEFT(Personeelsinzet!$B$32,1)="3"),CONCATENATE("WP- ",WB!$J$6),
IF(AND($B$300="JA",NOT(LEFT(Personeelsinzet!G$16,10)="medewerker"),LEFT(Personeelsinzet!$B$32,1)="4"),CONCATENATE("WP- ",WB!$J$7),
IF(AND($B$300="JA",NOT(LEFT(Personeelsinzet!G$16,10)="medewerker"),LEFT(Personeelsinzet!$B$32,1)="5"),CONCATENATE("WP- ",WB!$J$8),
IF(AND($B$300="JA",NOT(LEFT(Personeelsinzet!G$16,10)="medewerker"),LEFT(Personeelsinzet!$B$32,1)="6"),CONCATENATE("WP- ",WB!$J$9),
IF(AND($B$300="JA",NOT(LEFT(Personeelsinzet!G$16,10)="medewerker"),LEFT(Personeelsinzet!$B$32,1)="7"),CONCATENATE("WP- ",WB!$J$10),""))))))))</f>
        <v/>
      </c>
      <c r="C532" s="121">
        <f>IF(B532="",0,IF(Personeelsinzet!$D$93=$AP$5,Personeelsinzet!G32*F$303,
IF(AND(Personeelsinzet!$D$93=WB!$AP$6,Personeelskosten!$D$11=WB!$Q$5),Personeelsinzet!G32*WB!$R$12,
IF(AND(Personeelsinzet!$D$93=WB!$AP$6,Personeelskosten!$D$11=WB!$Q$6),Personeelsinzet!G32*WB!$R$13,""))))</f>
        <v>0</v>
      </c>
      <c r="D532" s="122">
        <f>IF(AND(NOT(B532=""),NOT(LEFT(Personeelsinzet!G$16,10)="medewerker")),F$302,0)</f>
        <v>0</v>
      </c>
      <c r="E532">
        <f t="shared" si="7"/>
        <v>0</v>
      </c>
    </row>
    <row r="533" spans="1:5" x14ac:dyDescent="0.2">
      <c r="A533" t="str">
        <f>'Simulatie kostenplan'!$B$25</f>
        <v>Personeelskosten</v>
      </c>
      <c r="B533" s="120" t="str">
        <f>IF('Simulatie kostenplan'!$E$36='Simulatie kostenplan'!$F$22,"",IF(AND($B$300="JA",NOT(LEFT(Personeelsinzet!G$16,10)="medewerker"),LEFT(Personeelsinzet!$B$33,1)="1"),CONCATENATE("WP- ",WB!$J$4),
IF(AND($B$300="JA",NOT(LEFT(Personeelsinzet!G$16,10)="medewerker"),LEFT(Personeelsinzet!$B$33,1)="2"),CONCATENATE("WP- ",WB!$J$5),
IF(AND($B$300="JA",NOT(LEFT(Personeelsinzet!G$16,10)="medewerker"),LEFT(Personeelsinzet!$B$33,1)="3"),CONCATENATE("WP- ",WB!$J$6),
IF(AND($B$300="JA",NOT(LEFT(Personeelsinzet!G$16,10)="medewerker"),LEFT(Personeelsinzet!$B$33,1)="4"),CONCATENATE("WP- ",WB!$J$7),
IF(AND($B$300="JA",NOT(LEFT(Personeelsinzet!G$16,10)="medewerker"),LEFT(Personeelsinzet!$B$33,1)="5"),CONCATENATE("WP- ",WB!$J$8),
IF(AND($B$300="JA",NOT(LEFT(Personeelsinzet!G$16,10)="medewerker"),LEFT(Personeelsinzet!$B$33,1)="6"),CONCATENATE("WP- ",WB!$J$9),
IF(AND($B$300="JA",NOT(LEFT(Personeelsinzet!G$16,10)="medewerker"),LEFT(Personeelsinzet!$B$33,1)="7"),CONCATENATE("WP- ",WB!$J$10),""))))))))</f>
        <v/>
      </c>
      <c r="C533" s="121">
        <f>IF(B533="",0,IF(Personeelsinzet!$D$93=$AP$5,Personeelsinzet!G33*F$303,
IF(AND(Personeelsinzet!$D$93=WB!$AP$6,Personeelskosten!$D$11=WB!$Q$5),Personeelsinzet!G33*WB!$R$12,
IF(AND(Personeelsinzet!$D$93=WB!$AP$6,Personeelskosten!$D$11=WB!$Q$6),Personeelsinzet!G33*WB!$R$13,""))))</f>
        <v>0</v>
      </c>
      <c r="D533" s="122">
        <f>IF(AND(NOT(B533=""),NOT(LEFT(Personeelsinzet!G$16,10)="medewerker")),F$302,0)</f>
        <v>0</v>
      </c>
      <c r="E533">
        <f t="shared" si="7"/>
        <v>0</v>
      </c>
    </row>
    <row r="534" spans="1:5" x14ac:dyDescent="0.2">
      <c r="A534" t="str">
        <f>'Simulatie kostenplan'!$B$25</f>
        <v>Personeelskosten</v>
      </c>
      <c r="B534" s="120" t="str">
        <f>IF('Simulatie kostenplan'!$E$36='Simulatie kostenplan'!$F$22,"",IF(AND($B$300="JA",NOT(LEFT(Personeelsinzet!G$16,10)="medewerker"),LEFT(Personeelsinzet!$B$34,1)="1"),CONCATENATE("WP- ",WB!$J$4),
IF(AND($B$300="JA",NOT(LEFT(Personeelsinzet!G$16,10)="medewerker"),LEFT(Personeelsinzet!$B$34,1)="2"),CONCATENATE("WP- ",WB!$J$5),
IF(AND($B$300="JA",NOT(LEFT(Personeelsinzet!G$16,10)="medewerker"),LEFT(Personeelsinzet!$B$34,1)="3"),CONCATENATE("WP- ",WB!$J$6),
IF(AND($B$300="JA",NOT(LEFT(Personeelsinzet!G$16,10)="medewerker"),LEFT(Personeelsinzet!$B$34,1)="4"),CONCATENATE("WP- ",WB!$J$7),
IF(AND($B$300="JA",NOT(LEFT(Personeelsinzet!G$16,10)="medewerker"),LEFT(Personeelsinzet!$B$34,1)="5"),CONCATENATE("WP- ",WB!$J$8),
IF(AND($B$300="JA",NOT(LEFT(Personeelsinzet!G$16,10)="medewerker"),LEFT(Personeelsinzet!$B$34,1)="6"),CONCATENATE("WP- ",WB!$J$9),
IF(AND($B$300="JA",NOT(LEFT(Personeelsinzet!G$16,10)="medewerker"),LEFT(Personeelsinzet!$B$34,1)="7"),CONCATENATE("WP- ",WB!$J$10),""))))))))</f>
        <v/>
      </c>
      <c r="C534" s="121">
        <f>IF(B534="",0,IF(Personeelsinzet!$D$93=$AP$5,Personeelsinzet!G34*F$303,
IF(AND(Personeelsinzet!$D$93=WB!$AP$6,Personeelskosten!$D$11=WB!$Q$5),Personeelsinzet!G34*WB!$R$12,
IF(AND(Personeelsinzet!$D$93=WB!$AP$6,Personeelskosten!$D$11=WB!$Q$6),Personeelsinzet!G34*WB!$R$13,""))))</f>
        <v>0</v>
      </c>
      <c r="D534" s="122">
        <f>IF(AND(NOT(B534=""),NOT(LEFT(Personeelsinzet!G$16,10)="medewerker")),F$302,0)</f>
        <v>0</v>
      </c>
      <c r="E534">
        <f t="shared" si="7"/>
        <v>0</v>
      </c>
    </row>
    <row r="535" spans="1:5" x14ac:dyDescent="0.2">
      <c r="A535" t="str">
        <f>'Simulatie kostenplan'!$B$25</f>
        <v>Personeelskosten</v>
      </c>
      <c r="B535" s="120" t="str">
        <f>IF('Simulatie kostenplan'!$E$36='Simulatie kostenplan'!$F$22,"",IF(AND($B$300="JA",NOT(LEFT(Personeelsinzet!G$16,10)="medewerker"),LEFT(Personeelsinzet!$B$35,1)="1"),CONCATENATE("WP- ",WB!$J$4),
IF(AND($B$300="JA",NOT(LEFT(Personeelsinzet!G$16,10)="medewerker"),LEFT(Personeelsinzet!$B$35,1)="2"),CONCATENATE("WP- ",WB!$J$5),
IF(AND($B$300="JA",NOT(LEFT(Personeelsinzet!G$16,10)="medewerker"),LEFT(Personeelsinzet!$B$35,1)="3"),CONCATENATE("WP- ",WB!$J$6),
IF(AND($B$300="JA",NOT(LEFT(Personeelsinzet!G$16,10)="medewerker"),LEFT(Personeelsinzet!$B$35,1)="4"),CONCATENATE("WP- ",WB!$J$7),
IF(AND($B$300="JA",NOT(LEFT(Personeelsinzet!G$16,10)="medewerker"),LEFT(Personeelsinzet!$B$35,1)="5"),CONCATENATE("WP- ",WB!$J$8),
IF(AND($B$300="JA",NOT(LEFT(Personeelsinzet!G$16,10)="medewerker"),LEFT(Personeelsinzet!$B$35,1)="6"),CONCATENATE("WP- ",WB!$J$9),
IF(AND($B$300="JA",NOT(LEFT(Personeelsinzet!G$16,10)="medewerker"),LEFT(Personeelsinzet!$B$35,1)="7"),CONCATENATE("WP- ",WB!$J$10),""))))))))</f>
        <v/>
      </c>
      <c r="C535" s="121">
        <f>IF(B535="",0,IF(Personeelsinzet!$D$93=$AP$5,Personeelsinzet!G35*F$303,
IF(AND(Personeelsinzet!$D$93=WB!$AP$6,Personeelskosten!$D$11=WB!$Q$5),Personeelsinzet!G35*WB!$R$12,
IF(AND(Personeelsinzet!$D$93=WB!$AP$6,Personeelskosten!$D$11=WB!$Q$6),Personeelsinzet!G35*WB!$R$13,""))))</f>
        <v>0</v>
      </c>
      <c r="D535" s="122">
        <f>IF(AND(NOT(B535=""),NOT(LEFT(Personeelsinzet!G$16,10)="medewerker")),F$302,0)</f>
        <v>0</v>
      </c>
      <c r="E535">
        <f t="shared" si="7"/>
        <v>0</v>
      </c>
    </row>
    <row r="536" spans="1:5" x14ac:dyDescent="0.2">
      <c r="A536" t="str">
        <f>'Simulatie kostenplan'!$B$25</f>
        <v>Personeelskosten</v>
      </c>
      <c r="B536" s="120" t="str">
        <f>IF('Simulatie kostenplan'!$E$36='Simulatie kostenplan'!$F$22,"",IF(AND($B$300="JA",NOT(LEFT(Personeelsinzet!G$16,10)="medewerker"),LEFT(Personeelsinzet!$B$36,1)="1"),CONCATENATE("WP- ",WB!$J$4),
IF(AND($B$300="JA",NOT(LEFT(Personeelsinzet!G$16,10)="medewerker"),LEFT(Personeelsinzet!$B$36,1)="2"),CONCATENATE("WP- ",WB!$J$5),
IF(AND($B$300="JA",NOT(LEFT(Personeelsinzet!G$16,10)="medewerker"),LEFT(Personeelsinzet!$B$36,1)="3"),CONCATENATE("WP- ",WB!$J$6),
IF(AND($B$300="JA",NOT(LEFT(Personeelsinzet!G$16,10)="medewerker"),LEFT(Personeelsinzet!$B$36,1)="4"),CONCATENATE("WP- ",WB!$J$7),
IF(AND($B$300="JA",NOT(LEFT(Personeelsinzet!G$16,10)="medewerker"),LEFT(Personeelsinzet!$B$36,1)="5"),CONCATENATE("WP- ",WB!$J$8),
IF(AND($B$300="JA",NOT(LEFT(Personeelsinzet!G$16,10)="medewerker"),LEFT(Personeelsinzet!$B$36,1)="6"),CONCATENATE("WP- ",WB!$J$9),
IF(AND($B$300="JA",NOT(LEFT(Personeelsinzet!G$16,10)="medewerker"),LEFT(Personeelsinzet!$B$36,1)="7"),CONCATENATE("WP- ",WB!$J$10),""))))))))</f>
        <v/>
      </c>
      <c r="C536" s="121">
        <f>IF(B536="",0,IF(Personeelsinzet!$D$93=$AP$5,Personeelsinzet!G36*F$303,
IF(AND(Personeelsinzet!$D$93=WB!$AP$6,Personeelskosten!$D$11=WB!$Q$5),Personeelsinzet!G36*WB!$R$12,
IF(AND(Personeelsinzet!$D$93=WB!$AP$6,Personeelskosten!$D$11=WB!$Q$6),Personeelsinzet!G36*WB!$R$13,""))))</f>
        <v>0</v>
      </c>
      <c r="D536" s="122">
        <f>IF(AND(NOT(B536=""),NOT(LEFT(Personeelsinzet!G$16,10)="medewerker")),F$302,0)</f>
        <v>0</v>
      </c>
      <c r="E536">
        <f t="shared" si="7"/>
        <v>0</v>
      </c>
    </row>
    <row r="537" spans="1:5" x14ac:dyDescent="0.2">
      <c r="A537" t="str">
        <f>'Simulatie kostenplan'!$B$25</f>
        <v>Personeelskosten</v>
      </c>
      <c r="B537" s="120" t="str">
        <f>IF('Simulatie kostenplan'!$E$36='Simulatie kostenplan'!$F$22,"",IF(AND($B$300="JA",NOT(LEFT(Personeelsinzet!G$16,10)="medewerker"),LEFT(Personeelsinzet!$B$37,1)="1"),CONCATENATE("WP- ",WB!$J$4),
IF(AND($B$300="JA",NOT(LEFT(Personeelsinzet!G$16,10)="medewerker"),LEFT(Personeelsinzet!$B$37,1)="2"),CONCATENATE("WP- ",WB!$J$5),
IF(AND($B$300="JA",NOT(LEFT(Personeelsinzet!G$16,10)="medewerker"),LEFT(Personeelsinzet!$B$37,1)="3"),CONCATENATE("WP- ",WB!$J$6),
IF(AND($B$300="JA",NOT(LEFT(Personeelsinzet!G$16,10)="medewerker"),LEFT(Personeelsinzet!$B$37,1)="4"),CONCATENATE("WP- ",WB!$J$7),
IF(AND($B$300="JA",NOT(LEFT(Personeelsinzet!G$16,10)="medewerker"),LEFT(Personeelsinzet!$B$37,1)="5"),CONCATENATE("WP- ",WB!$J$8),
IF(AND($B$300="JA",NOT(LEFT(Personeelsinzet!G$16,10)="medewerker"),LEFT(Personeelsinzet!$B$37,1)="6"),CONCATENATE("WP- ",WB!$J$9),
IF(AND($B$300="JA",NOT(LEFT(Personeelsinzet!G$16,10)="medewerker"),LEFT(Personeelsinzet!$B$37,1)="7"),CONCATENATE("WP- ",WB!$J$10),""))))))))</f>
        <v/>
      </c>
      <c r="C537" s="121">
        <f>IF(B537="",0,IF(Personeelsinzet!$D$93=$AP$5,Personeelsinzet!G37*F$303,
IF(AND(Personeelsinzet!$D$93=WB!$AP$6,Personeelskosten!$D$11=WB!$Q$5),Personeelsinzet!G37*WB!$R$12,
IF(AND(Personeelsinzet!$D$93=WB!$AP$6,Personeelskosten!$D$11=WB!$Q$6),Personeelsinzet!G37*WB!$R$13,""))))</f>
        <v>0</v>
      </c>
      <c r="D537" s="122">
        <f>IF(AND(NOT(B537=""),NOT(LEFT(Personeelsinzet!G$16,10)="medewerker")),F$302,0)</f>
        <v>0</v>
      </c>
      <c r="E537">
        <f t="shared" si="7"/>
        <v>0</v>
      </c>
    </row>
    <row r="538" spans="1:5" x14ac:dyDescent="0.2">
      <c r="A538" t="str">
        <f>'Simulatie kostenplan'!$B$25</f>
        <v>Personeelskosten</v>
      </c>
      <c r="B538" s="120" t="str">
        <f>IF('Simulatie kostenplan'!$E$36='Simulatie kostenplan'!$F$22,"",IF(AND($B$300="JA",NOT(LEFT(Personeelsinzet!G$16,10)="medewerker"),LEFT(Personeelsinzet!$B$38,1)="1"),CONCATENATE("WP- ",WB!$J$4),
IF(AND($B$300="JA",NOT(LEFT(Personeelsinzet!G$16,10)="medewerker"),LEFT(Personeelsinzet!$B$38,1)="2"),CONCATENATE("WP- ",WB!$J$5),
IF(AND($B$300="JA",NOT(LEFT(Personeelsinzet!G$16,10)="medewerker"),LEFT(Personeelsinzet!$B$38,1)="3"),CONCATENATE("WP- ",WB!$J$6),
IF(AND($B$300="JA",NOT(LEFT(Personeelsinzet!G$16,10)="medewerker"),LEFT(Personeelsinzet!$B$38,1)="4"),CONCATENATE("WP- ",WB!$J$7),
IF(AND($B$300="JA",NOT(LEFT(Personeelsinzet!G$16,10)="medewerker"),LEFT(Personeelsinzet!$B$38,1)="5"),CONCATENATE("WP- ",WB!$J$8),
IF(AND($B$300="JA",NOT(LEFT(Personeelsinzet!G$16,10)="medewerker"),LEFT(Personeelsinzet!$B$38,1)="6"),CONCATENATE("WP- ",WB!$J$9),
IF(AND($B$300="JA",NOT(LEFT(Personeelsinzet!G$16,10)="medewerker"),LEFT(Personeelsinzet!$B$38,1)="7"),CONCATENATE("WP- ",WB!$J$10),""))))))))</f>
        <v/>
      </c>
      <c r="C538" s="121">
        <f>IF(B538="",0,IF(Personeelsinzet!$D$93=$AP$5,Personeelsinzet!G38*F$303,
IF(AND(Personeelsinzet!$D$93=WB!$AP$6,Personeelskosten!$D$11=WB!$Q$5),Personeelsinzet!G38*WB!$R$12,
IF(AND(Personeelsinzet!$D$93=WB!$AP$6,Personeelskosten!$D$11=WB!$Q$6),Personeelsinzet!G38*WB!$R$13,""))))</f>
        <v>0</v>
      </c>
      <c r="D538" s="122">
        <f>IF(AND(NOT(B538=""),NOT(LEFT(Personeelsinzet!G$16,10)="medewerker")),F$302,0)</f>
        <v>0</v>
      </c>
      <c r="E538">
        <f t="shared" si="7"/>
        <v>0</v>
      </c>
    </row>
    <row r="539" spans="1:5" x14ac:dyDescent="0.2">
      <c r="A539" t="str">
        <f>'Simulatie kostenplan'!$B$25</f>
        <v>Personeelskosten</v>
      </c>
      <c r="B539" s="120" t="str">
        <f>IF('Simulatie kostenplan'!$E$36='Simulatie kostenplan'!$F$22,"",IF(AND($B$300="JA",NOT(LEFT(Personeelsinzet!G$16,10)="medewerker"),LEFT(Personeelsinzet!$B$39,1)="1"),CONCATENATE("WP- ",WB!$J$4),
IF(AND($B$300="JA",NOT(LEFT(Personeelsinzet!G$16,10)="medewerker"),LEFT(Personeelsinzet!$B$39,1)="2"),CONCATENATE("WP- ",WB!$J$5),
IF(AND($B$300="JA",NOT(LEFT(Personeelsinzet!G$16,10)="medewerker"),LEFT(Personeelsinzet!$B$39,1)="3"),CONCATENATE("WP- ",WB!$J$6),
IF(AND($B$300="JA",NOT(LEFT(Personeelsinzet!G$16,10)="medewerker"),LEFT(Personeelsinzet!$B$39,1)="4"),CONCATENATE("WP- ",WB!$J$7),
IF(AND($B$300="JA",NOT(LEFT(Personeelsinzet!G$16,10)="medewerker"),LEFT(Personeelsinzet!$B$39,1)="5"),CONCATENATE("WP- ",WB!$J$8),
IF(AND($B$300="JA",NOT(LEFT(Personeelsinzet!G$16,10)="medewerker"),LEFT(Personeelsinzet!$B$39,1)="6"),CONCATENATE("WP- ",WB!$J$9),
IF(AND($B$300="JA",NOT(LEFT(Personeelsinzet!G$16,10)="medewerker"),LEFT(Personeelsinzet!$B$39,1)="7"),CONCATENATE("WP- ",WB!$J$10),""))))))))</f>
        <v/>
      </c>
      <c r="C539" s="121">
        <f>IF(B539="",0,IF(Personeelsinzet!$D$93=$AP$5,Personeelsinzet!G39*F$303,
IF(AND(Personeelsinzet!$D$93=WB!$AP$6,Personeelskosten!$D$11=WB!$Q$5),Personeelsinzet!G39*WB!$R$12,
IF(AND(Personeelsinzet!$D$93=WB!$AP$6,Personeelskosten!$D$11=WB!$Q$6),Personeelsinzet!G39*WB!$R$13,""))))</f>
        <v>0</v>
      </c>
      <c r="D539" s="122">
        <f>IF(AND(NOT(B539=""),NOT(LEFT(Personeelsinzet!G$16,10)="medewerker")),F$302,0)</f>
        <v>0</v>
      </c>
      <c r="E539">
        <f t="shared" si="7"/>
        <v>0</v>
      </c>
    </row>
    <row r="540" spans="1:5" x14ac:dyDescent="0.2">
      <c r="A540" t="str">
        <f>'Simulatie kostenplan'!$B$25</f>
        <v>Personeelskosten</v>
      </c>
      <c r="B540" s="120" t="str">
        <f>IF('Simulatie kostenplan'!$E$36='Simulatie kostenplan'!$F$22,"",IF(AND($B$300="JA",NOT(LEFT(Personeelsinzet!G$16,10)="medewerker"),LEFT(Personeelsinzet!$B$40,1)="1"),CONCATENATE("WP- ",WB!$J$4),
IF(AND($B$300="JA",NOT(LEFT(Personeelsinzet!G$16,10)="medewerker"),LEFT(Personeelsinzet!$B$40,1)="2"),CONCATENATE("WP- ",WB!$J$5),
IF(AND($B$300="JA",NOT(LEFT(Personeelsinzet!G$16,10)="medewerker"),LEFT(Personeelsinzet!$B$40,1)="3"),CONCATENATE("WP- ",WB!$J$6),
IF(AND($B$300="JA",NOT(LEFT(Personeelsinzet!G$16,10)="medewerker"),LEFT(Personeelsinzet!$B$40,1)="4"),CONCATENATE("WP- ",WB!$J$7),
IF(AND($B$300="JA",NOT(LEFT(Personeelsinzet!G$16,10)="medewerker"),LEFT(Personeelsinzet!$B$40,1)="5"),CONCATENATE("WP- ",WB!$J$8),
IF(AND($B$300="JA",NOT(LEFT(Personeelsinzet!G$16,10)="medewerker"),LEFT(Personeelsinzet!$B$40,1)="6"),CONCATENATE("WP- ",WB!$J$9),
IF(AND($B$300="JA",NOT(LEFT(Personeelsinzet!G$16,10)="medewerker"),LEFT(Personeelsinzet!$B$40,1)="7"),CONCATENATE("WP- ",WB!$J$10),""))))))))</f>
        <v/>
      </c>
      <c r="C540" s="121">
        <f>IF(B540="",0,IF(Personeelsinzet!$D$93=$AP$5,Personeelsinzet!G40*F$303,
IF(AND(Personeelsinzet!$D$93=WB!$AP$6,Personeelskosten!$D$11=WB!$Q$5),Personeelsinzet!G40*WB!$R$12,
IF(AND(Personeelsinzet!$D$93=WB!$AP$6,Personeelskosten!$D$11=WB!$Q$6),Personeelsinzet!G40*WB!$R$13,""))))</f>
        <v>0</v>
      </c>
      <c r="D540" s="122">
        <f>IF(AND(NOT(B540=""),NOT(LEFT(Personeelsinzet!G$16,10)="medewerker")),F$302,0)</f>
        <v>0</v>
      </c>
      <c r="E540">
        <f t="shared" si="7"/>
        <v>0</v>
      </c>
    </row>
    <row r="541" spans="1:5" x14ac:dyDescent="0.2">
      <c r="A541" t="str">
        <f>'Simulatie kostenplan'!$B$25</f>
        <v>Personeelskosten</v>
      </c>
      <c r="B541" s="120" t="str">
        <f>IF('Simulatie kostenplan'!$E$36='Simulatie kostenplan'!$F$22,"",IF(AND($B$300="JA",NOT(LEFT(Personeelsinzet!G$16,10)="medewerker"),LEFT(Personeelsinzet!$B$41,1)="1"),CONCATENATE("WP- ",WB!$J$4),
IF(AND($B$300="JA",NOT(LEFT(Personeelsinzet!G$16,10)="medewerker"),LEFT(Personeelsinzet!$B$41,1)="2"),CONCATENATE("WP- ",WB!$J$5),
IF(AND($B$300="JA",NOT(LEFT(Personeelsinzet!G$16,10)="medewerker"),LEFT(Personeelsinzet!$B$41,1)="3"),CONCATENATE("WP- ",WB!$J$6),
IF(AND($B$300="JA",NOT(LEFT(Personeelsinzet!G$16,10)="medewerker"),LEFT(Personeelsinzet!$B$41,1)="4"),CONCATENATE("WP- ",WB!$J$7),
IF(AND($B$300="JA",NOT(LEFT(Personeelsinzet!G$16,10)="medewerker"),LEFT(Personeelsinzet!$B$41,1)="5"),CONCATENATE("WP- ",WB!$J$8),
IF(AND($B$300="JA",NOT(LEFT(Personeelsinzet!G$16,10)="medewerker"),LEFT(Personeelsinzet!$B$41,1)="6"),CONCATENATE("WP- ",WB!$J$9),
IF(AND($B$300="JA",NOT(LEFT(Personeelsinzet!G$16,10)="medewerker"),LEFT(Personeelsinzet!$B$41,1)="7"),CONCATENATE("WP- ",WB!$J$10),""))))))))</f>
        <v/>
      </c>
      <c r="C541" s="121">
        <f>IF(B541="",0,IF(Personeelsinzet!$D$93=$AP$5,Personeelsinzet!G41*F$303,
IF(AND(Personeelsinzet!$D$93=WB!$AP$6,Personeelskosten!$D$11=WB!$Q$5),Personeelsinzet!G41*WB!$R$12,
IF(AND(Personeelsinzet!$D$93=WB!$AP$6,Personeelskosten!$D$11=WB!$Q$6),Personeelsinzet!G41*WB!$R$13,""))))</f>
        <v>0</v>
      </c>
      <c r="D541" s="122">
        <f>IF(AND(NOT(B541=""),NOT(LEFT(Personeelsinzet!G$16,10)="medewerker")),F$302,0)</f>
        <v>0</v>
      </c>
      <c r="E541">
        <f t="shared" si="7"/>
        <v>0</v>
      </c>
    </row>
    <row r="542" spans="1:5" x14ac:dyDescent="0.2">
      <c r="A542" t="str">
        <f>'Simulatie kostenplan'!$B$25</f>
        <v>Personeelskosten</v>
      </c>
      <c r="B542" s="120" t="str">
        <f>IF('Simulatie kostenplan'!$E$36='Simulatie kostenplan'!$F$22,"",IF(AND($B$300="JA",NOT(LEFT(Personeelsinzet!G$16,10)="medewerker"),LEFT(Personeelsinzet!$B$42,1)="1"),CONCATENATE("WP- ",WB!$J$4),
IF(AND($B$300="JA",NOT(LEFT(Personeelsinzet!G$16,10)="medewerker"),LEFT(Personeelsinzet!$B$42,1)="2"),CONCATENATE("WP- ",WB!$J$5),
IF(AND($B$300="JA",NOT(LEFT(Personeelsinzet!G$16,10)="medewerker"),LEFT(Personeelsinzet!$B$42,1)="3"),CONCATENATE("WP- ",WB!$J$6),
IF(AND($B$300="JA",NOT(LEFT(Personeelsinzet!G$16,10)="medewerker"),LEFT(Personeelsinzet!$B$42,1)="4"),CONCATENATE("WP- ",WB!$J$7),
IF(AND($B$300="JA",NOT(LEFT(Personeelsinzet!G$16,10)="medewerker"),LEFT(Personeelsinzet!$B$42,1)="5"),CONCATENATE("WP- ",WB!$J$8),
IF(AND($B$300="JA",NOT(LEFT(Personeelsinzet!G$16,10)="medewerker"),LEFT(Personeelsinzet!$B$42,1)="6"),CONCATENATE("WP- ",WB!$J$9),
IF(AND($B$300="JA",NOT(LEFT(Personeelsinzet!G$16,10)="medewerker"),LEFT(Personeelsinzet!$B$42,1)="7"),CONCATENATE("WP- ",WB!$J$10),""))))))))</f>
        <v/>
      </c>
      <c r="C542" s="121">
        <f>IF(B542="",0,IF(Personeelsinzet!$D$93=$AP$5,Personeelsinzet!G42*F$303,
IF(AND(Personeelsinzet!$D$93=WB!$AP$6,Personeelskosten!$D$11=WB!$Q$5),Personeelsinzet!G42*WB!$R$12,
IF(AND(Personeelsinzet!$D$93=WB!$AP$6,Personeelskosten!$D$11=WB!$Q$6),Personeelsinzet!G42*WB!$R$13,""))))</f>
        <v>0</v>
      </c>
      <c r="D542" s="122">
        <f>IF(AND(NOT(B542=""),NOT(LEFT(Personeelsinzet!G$16,10)="medewerker")),F$302,0)</f>
        <v>0</v>
      </c>
      <c r="E542">
        <f t="shared" si="7"/>
        <v>0</v>
      </c>
    </row>
    <row r="543" spans="1:5" x14ac:dyDescent="0.2">
      <c r="A543" t="str">
        <f>'Simulatie kostenplan'!$B$25</f>
        <v>Personeelskosten</v>
      </c>
      <c r="B543" s="120" t="str">
        <f>IF('Simulatie kostenplan'!$E$36='Simulatie kostenplan'!$F$22,"",IF(AND($B$300="JA",NOT(LEFT(Personeelsinzet!G$16,10)="medewerker"),LEFT(Personeelsinzet!$B$43,1)="1"),CONCATENATE("WP- ",WB!$J$4),
IF(AND($B$300="JA",NOT(LEFT(Personeelsinzet!G$16,10)="medewerker"),LEFT(Personeelsinzet!$B$43,1)="2"),CONCATENATE("WP- ",WB!$J$5),
IF(AND($B$300="JA",NOT(LEFT(Personeelsinzet!G$16,10)="medewerker"),LEFT(Personeelsinzet!$B$43,1)="3"),CONCATENATE("WP- ",WB!$J$6),
IF(AND($B$300="JA",NOT(LEFT(Personeelsinzet!G$16,10)="medewerker"),LEFT(Personeelsinzet!$B$43,1)="4"),CONCATENATE("WP- ",WB!$J$7),
IF(AND($B$300="JA",NOT(LEFT(Personeelsinzet!G$16,10)="medewerker"),LEFT(Personeelsinzet!$B$43,1)="5"),CONCATENATE("WP- ",WB!$J$8),
IF(AND($B$300="JA",NOT(LEFT(Personeelsinzet!G$16,10)="medewerker"),LEFT(Personeelsinzet!$B$43,1)="6"),CONCATENATE("WP- ",WB!$J$9),
IF(AND($B$300="JA",NOT(LEFT(Personeelsinzet!G$16,10)="medewerker"),LEFT(Personeelsinzet!$B$43,1)="7"),CONCATENATE("WP- ",WB!$J$10),""))))))))</f>
        <v/>
      </c>
      <c r="C543" s="121">
        <f>IF(B543="",0,IF(Personeelsinzet!$D$93=$AP$5,Personeelsinzet!G43*F$303,
IF(AND(Personeelsinzet!$D$93=WB!$AP$6,Personeelskosten!$D$11=WB!$Q$5),Personeelsinzet!G43*WB!$R$12,
IF(AND(Personeelsinzet!$D$93=WB!$AP$6,Personeelskosten!$D$11=WB!$Q$6),Personeelsinzet!G43*WB!$R$13,""))))</f>
        <v>0</v>
      </c>
      <c r="D543" s="122">
        <f>IF(AND(NOT(B543=""),NOT(LEFT(Personeelsinzet!G$16,10)="medewerker")),F$302,0)</f>
        <v>0</v>
      </c>
      <c r="E543">
        <f t="shared" si="7"/>
        <v>0</v>
      </c>
    </row>
    <row r="544" spans="1:5" x14ac:dyDescent="0.2">
      <c r="A544" t="str">
        <f>'Simulatie kostenplan'!$B$25</f>
        <v>Personeelskosten</v>
      </c>
      <c r="B544" s="120" t="str">
        <f>IF('Simulatie kostenplan'!$E$36='Simulatie kostenplan'!$F$22,"",IF(AND($B$300="JA",NOT(LEFT(Personeelsinzet!G$16,10)="medewerker"),LEFT(Personeelsinzet!$B$44,1)="1"),CONCATENATE("WP- ",WB!$J$4),
IF(AND($B$300="JA",NOT(LEFT(Personeelsinzet!G$16,10)="medewerker"),LEFT(Personeelsinzet!$B$44,1)="2"),CONCATENATE("WP- ",WB!$J$5),
IF(AND($B$300="JA",NOT(LEFT(Personeelsinzet!G$16,10)="medewerker"),LEFT(Personeelsinzet!$B$44,1)="3"),CONCATENATE("WP- ",WB!$J$6),
IF(AND($B$300="JA",NOT(LEFT(Personeelsinzet!G$16,10)="medewerker"),LEFT(Personeelsinzet!$B$44,1)="4"),CONCATENATE("WP- ",WB!$J$7),
IF(AND($B$300="JA",NOT(LEFT(Personeelsinzet!G$16,10)="medewerker"),LEFT(Personeelsinzet!$B$44,1)="5"),CONCATENATE("WP- ",WB!$J$8),
IF(AND($B$300="JA",NOT(LEFT(Personeelsinzet!G$16,10)="medewerker"),LEFT(Personeelsinzet!$B$44,1)="6"),CONCATENATE("WP- ",WB!$J$9),
IF(AND($B$300="JA",NOT(LEFT(Personeelsinzet!G$16,10)="medewerker"),LEFT(Personeelsinzet!$B$44,1)="7"),CONCATENATE("WP- ",WB!$J$10),""))))))))</f>
        <v/>
      </c>
      <c r="C544" s="121">
        <f>IF(B544="",0,IF(Personeelsinzet!$D$93=$AP$5,Personeelsinzet!G44*F$303,
IF(AND(Personeelsinzet!$D$93=WB!$AP$6,Personeelskosten!$D$11=WB!$Q$5),Personeelsinzet!G44*WB!$R$12,
IF(AND(Personeelsinzet!$D$93=WB!$AP$6,Personeelskosten!$D$11=WB!$Q$6),Personeelsinzet!G44*WB!$R$13,""))))</f>
        <v>0</v>
      </c>
      <c r="D544" s="122">
        <f>IF(AND(NOT(B544=""),NOT(LEFT(Personeelsinzet!G$16,10)="medewerker")),F$302,0)</f>
        <v>0</v>
      </c>
      <c r="E544">
        <f t="shared" si="7"/>
        <v>0</v>
      </c>
    </row>
    <row r="545" spans="1:6" x14ac:dyDescent="0.2">
      <c r="A545" t="str">
        <f>'Simulatie kostenplan'!$B$25</f>
        <v>Personeelskosten</v>
      </c>
      <c r="B545" s="120" t="str">
        <f>IF('Simulatie kostenplan'!$E$36='Simulatie kostenplan'!$F$22,"",IF(AND($B$300="JA",NOT(LEFT(Personeelsinzet!G$16,10)="medewerker"),LEFT(Personeelsinzet!$B$45,1)="1"),CONCATENATE("WP- ",WB!$J$4),
IF(AND($B$300="JA",NOT(LEFT(Personeelsinzet!G$16,10)="medewerker"),LEFT(Personeelsinzet!$B$45,1)="2"),CONCATENATE("WP- ",WB!$J$5),
IF(AND($B$300="JA",NOT(LEFT(Personeelsinzet!G$16,10)="medewerker"),LEFT(Personeelsinzet!$B$45,1)="3"),CONCATENATE("WP- ",WB!$J$6),
IF(AND($B$300="JA",NOT(LEFT(Personeelsinzet!G$16,10)="medewerker"),LEFT(Personeelsinzet!$B$45,1)="4"),CONCATENATE("WP- ",WB!$J$7),
IF(AND($B$300="JA",NOT(LEFT(Personeelsinzet!G$16,10)="medewerker"),LEFT(Personeelsinzet!$B$45,1)="5"),CONCATENATE("WP- ",WB!$J$8),
IF(AND($B$300="JA",NOT(LEFT(Personeelsinzet!G$16,10)="medewerker"),LEFT(Personeelsinzet!$B$45,1)="6"),CONCATENATE("WP- ",WB!$J$9),
IF(AND($B$300="JA",NOT(LEFT(Personeelsinzet!G$16,10)="medewerker"),LEFT(Personeelsinzet!$B$45,1)="7"),CONCATENATE("WP- ",WB!$J$10),""))))))))</f>
        <v/>
      </c>
      <c r="C545" s="121">
        <f>IF(B545="",0,IF(Personeelsinzet!$D$93=$AP$5,Personeelsinzet!G45*F$303,
IF(AND(Personeelsinzet!$D$93=WB!$AP$6,Personeelskosten!$D$11=WB!$Q$5),Personeelsinzet!G45*WB!$R$12,
IF(AND(Personeelsinzet!$D$93=WB!$AP$6,Personeelskosten!$D$11=WB!$Q$6),Personeelsinzet!G45*WB!$R$13,""))))</f>
        <v>0</v>
      </c>
      <c r="D545" s="122">
        <f>IF(AND(NOT(B545=""),NOT(LEFT(Personeelsinzet!G$16,10)="medewerker")),F$302,0)</f>
        <v>0</v>
      </c>
      <c r="E545">
        <f t="shared" si="7"/>
        <v>0</v>
      </c>
    </row>
    <row r="546" spans="1:6" x14ac:dyDescent="0.2">
      <c r="A546" t="str">
        <f>'Simulatie kostenplan'!$B$25</f>
        <v>Personeelskosten</v>
      </c>
      <c r="B546" s="120" t="str">
        <f>IF('Simulatie kostenplan'!$E$36='Simulatie kostenplan'!$F$22,"",IF(AND($B$300="JA",NOT(LEFT(Personeelsinzet!G$16,10)="medewerker"),LEFT(Personeelsinzet!$B$46,1)="1"),CONCATENATE("WP- ",WB!$J$4),
IF(AND($B$300="JA",NOT(LEFT(Personeelsinzet!G$16,10)="medewerker"),LEFT(Personeelsinzet!$B$46,1)="2"),CONCATENATE("WP- ",WB!$J$5),
IF(AND($B$300="JA",NOT(LEFT(Personeelsinzet!G$16,10)="medewerker"),LEFT(Personeelsinzet!$B$46,1)="3"),CONCATENATE("WP- ",WB!$J$6),
IF(AND($B$300="JA",NOT(LEFT(Personeelsinzet!G$16,10)="medewerker"),LEFT(Personeelsinzet!$B$46,1)="4"),CONCATENATE("WP- ",WB!$J$7),
IF(AND($B$300="JA",NOT(LEFT(Personeelsinzet!G$16,10)="medewerker"),LEFT(Personeelsinzet!$B$46,1)="5"),CONCATENATE("WP- ",WB!$J$8),
IF(AND($B$300="JA",NOT(LEFT(Personeelsinzet!G$16,10)="medewerker"),LEFT(Personeelsinzet!$B$46,1)="6"),CONCATENATE("WP- ",WB!$J$9),
IF(AND($B$300="JA",NOT(LEFT(Personeelsinzet!G$16,10)="medewerker"),LEFT(Personeelsinzet!$B$46,1)="7"),CONCATENATE("WP- ",WB!$J$10),""))))))))</f>
        <v/>
      </c>
      <c r="C546" s="121">
        <f>IF(B546="",0,IF(Personeelsinzet!$D$93=$AP$5,Personeelsinzet!G46*F$303,
IF(AND(Personeelsinzet!$D$93=WB!$AP$6,Personeelskosten!$D$11=WB!$Q$5),Personeelsinzet!G46*WB!$R$12,
IF(AND(Personeelsinzet!$D$93=WB!$AP$6,Personeelskosten!$D$11=WB!$Q$6),Personeelsinzet!G46*WB!$R$13,""))))</f>
        <v>0</v>
      </c>
      <c r="D546" s="122">
        <f>IF(AND(NOT(B546=""),NOT(LEFT(Personeelsinzet!G$16,10)="medewerker")),F$302,0)</f>
        <v>0</v>
      </c>
      <c r="E546">
        <f t="shared" si="7"/>
        <v>0</v>
      </c>
    </row>
    <row r="547" spans="1:6" x14ac:dyDescent="0.2">
      <c r="A547" t="str">
        <f>'Simulatie kostenplan'!$B$25</f>
        <v>Personeelskosten</v>
      </c>
      <c r="B547" s="120" t="str">
        <f>IF('Simulatie kostenplan'!$E$36='Simulatie kostenplan'!$F$22,"",IF(AND($B$300="JA",NOT(LEFT(Personeelsinzet!G$16,10)="medewerker"),LEFT(Personeelsinzet!$B$47,1)="1"),CONCATENATE("WP- ",WB!$J$4),
IF(AND($B$300="JA",NOT(LEFT(Personeelsinzet!G$16,10)="medewerker"),LEFT(Personeelsinzet!$B$47,1)="2"),CONCATENATE("WP- ",WB!$J$5),
IF(AND($B$300="JA",NOT(LEFT(Personeelsinzet!G$16,10)="medewerker"),LEFT(Personeelsinzet!$B$47,1)="3"),CONCATENATE("WP- ",WB!$J$6),
IF(AND($B$300="JA",NOT(LEFT(Personeelsinzet!G$16,10)="medewerker"),LEFT(Personeelsinzet!$B$47,1)="4"),CONCATENATE("WP- ",WB!$J$7),
IF(AND($B$300="JA",NOT(LEFT(Personeelsinzet!G$16,10)="medewerker"),LEFT(Personeelsinzet!$B$47,1)="5"),CONCATENATE("WP- ",WB!$J$8),
IF(AND($B$300="JA",NOT(LEFT(Personeelsinzet!G$16,10)="medewerker"),LEFT(Personeelsinzet!$B$47,1)="6"),CONCATENATE("WP- ",WB!$J$9),
IF(AND($B$300="JA",NOT(LEFT(Personeelsinzet!G$16,10)="medewerker"),LEFT(Personeelsinzet!$B$47,1)="7"),CONCATENATE("WP- ",WB!$J$10),""))))))))</f>
        <v/>
      </c>
      <c r="C547" s="121">
        <f>IF(B547="",0,IF(Personeelsinzet!$D$93=$AP$5,Personeelsinzet!G47*F$303,
IF(AND(Personeelsinzet!$D$93=WB!$AP$6,Personeelskosten!$D$11=WB!$Q$5),Personeelsinzet!G47*WB!$R$12,
IF(AND(Personeelsinzet!$D$93=WB!$AP$6,Personeelskosten!$D$11=WB!$Q$6),Personeelsinzet!G47*WB!$R$13,""))))</f>
        <v>0</v>
      </c>
      <c r="D547" s="122">
        <f>IF(AND(NOT(B547=""),NOT(LEFT(Personeelsinzet!G$16,10)="medewerker")),F$302,0)</f>
        <v>0</v>
      </c>
      <c r="E547">
        <f t="shared" si="7"/>
        <v>0</v>
      </c>
    </row>
    <row r="548" spans="1:6" x14ac:dyDescent="0.2">
      <c r="A548" t="str">
        <f>'Simulatie kostenplan'!$B$25</f>
        <v>Personeelskosten</v>
      </c>
      <c r="B548" s="120" t="str">
        <f>IF('Simulatie kostenplan'!$E$36='Simulatie kostenplan'!$F$22,"",IF(AND($B$300="JA",NOT(LEFT(Personeelsinzet!G$16,10)="medewerker"),LEFT(Personeelsinzet!$B$48,1)="1"),CONCATENATE("WP- ",WB!$J$4),
IF(AND($B$300="JA",NOT(LEFT(Personeelsinzet!G$16,10)="medewerker"),LEFT(Personeelsinzet!$B$48,1)="2"),CONCATENATE("WP- ",WB!$J$5),
IF(AND($B$300="JA",NOT(LEFT(Personeelsinzet!G$16,10)="medewerker"),LEFT(Personeelsinzet!$B$48,1)="3"),CONCATENATE("WP- ",WB!$J$6),
IF(AND($B$300="JA",NOT(LEFT(Personeelsinzet!G$16,10)="medewerker"),LEFT(Personeelsinzet!$B$48,1)="4"),CONCATENATE("WP- ",WB!$J$7),
IF(AND($B$300="JA",NOT(LEFT(Personeelsinzet!G$16,10)="medewerker"),LEFT(Personeelsinzet!$B$48,1)="5"),CONCATENATE("WP- ",WB!$J$8),
IF(AND($B$300="JA",NOT(LEFT(Personeelsinzet!G$16,10)="medewerker"),LEFT(Personeelsinzet!$B$48,1)="6"),CONCATENATE("WP- ",WB!$J$9),
IF(AND($B$300="JA",NOT(LEFT(Personeelsinzet!G$16,10)="medewerker"),LEFT(Personeelsinzet!$B$48,1)="7"),CONCATENATE("WP- ",WB!$J$10),""))))))))</f>
        <v/>
      </c>
      <c r="C548" s="121">
        <f>IF(B548="",0,IF(Personeelsinzet!$D$93=$AP$5,Personeelsinzet!G48*F$303,
IF(AND(Personeelsinzet!$D$93=WB!$AP$6,Personeelskosten!$D$11=WB!$Q$5),Personeelsinzet!G48*WB!$R$12,
IF(AND(Personeelsinzet!$D$93=WB!$AP$6,Personeelskosten!$D$11=WB!$Q$6),Personeelsinzet!G48*WB!$R$13,""))))</f>
        <v>0</v>
      </c>
      <c r="D548" s="122">
        <f>IF(AND(NOT(B548=""),NOT(LEFT(Personeelsinzet!G$16,10)="medewerker")),F$302,0)</f>
        <v>0</v>
      </c>
      <c r="E548">
        <f t="shared" si="7"/>
        <v>0</v>
      </c>
    </row>
    <row r="549" spans="1:6" x14ac:dyDescent="0.2">
      <c r="A549" t="str">
        <f>'Simulatie kostenplan'!$B$25</f>
        <v>Personeelskosten</v>
      </c>
      <c r="B549" s="120" t="str">
        <f>IF('Simulatie kostenplan'!$E$36='Simulatie kostenplan'!$F$22,"",IF(AND($B$300="JA",NOT(LEFT(Personeelsinzet!G$16,10)="medewerker"),LEFT(Personeelsinzet!$B$49,1)="1"),CONCATENATE("WP- ",WB!$J$4),
IF(AND($B$300="JA",NOT(LEFT(Personeelsinzet!G$16,10)="medewerker"),LEFT(Personeelsinzet!$B$49,1)="2"),CONCATENATE("WP- ",WB!$J$5),
IF(AND($B$300="JA",NOT(LEFT(Personeelsinzet!G$16,10)="medewerker"),LEFT(Personeelsinzet!$B$49,1)="3"),CONCATENATE("WP- ",WB!$J$6),
IF(AND($B$300="JA",NOT(LEFT(Personeelsinzet!G$16,10)="medewerker"),LEFT(Personeelsinzet!$B$49,1)="4"),CONCATENATE("WP- ",WB!$J$7),
IF(AND($B$300="JA",NOT(LEFT(Personeelsinzet!G$16,10)="medewerker"),LEFT(Personeelsinzet!$B$49,1)="5"),CONCATENATE("WP- ",WB!$J$8),
IF(AND($B$300="JA",NOT(LEFT(Personeelsinzet!G$16,10)="medewerker"),LEFT(Personeelsinzet!$B$49,1)="6"),CONCATENATE("WP- ",WB!$J$9),
IF(AND($B$300="JA",NOT(LEFT(Personeelsinzet!G$16,10)="medewerker"),LEFT(Personeelsinzet!$B$49,1)="7"),CONCATENATE("WP- ",WB!$J$10),""))))))))</f>
        <v/>
      </c>
      <c r="C549" s="121">
        <f>IF(B549="",0,IF(Personeelsinzet!$D$93=$AP$5,Personeelsinzet!G49*F$303,
IF(AND(Personeelsinzet!$D$93=WB!$AP$6,Personeelskosten!$D$11=WB!$Q$5),Personeelsinzet!G49*WB!$R$12,
IF(AND(Personeelsinzet!$D$93=WB!$AP$6,Personeelskosten!$D$11=WB!$Q$6),Personeelsinzet!G49*WB!$R$13,""))))</f>
        <v>0</v>
      </c>
      <c r="D549" s="122">
        <f>IF(AND(NOT(B549=""),NOT(LEFT(Personeelsinzet!G$16,10)="medewerker")),F$302,0)</f>
        <v>0</v>
      </c>
      <c r="E549">
        <f t="shared" si="7"/>
        <v>0</v>
      </c>
    </row>
    <row r="550" spans="1:6" x14ac:dyDescent="0.2">
      <c r="A550" t="str">
        <f>'Simulatie kostenplan'!$B$25</f>
        <v>Personeelskosten</v>
      </c>
      <c r="B550" s="120" t="str">
        <f>IF('Simulatie kostenplan'!$E$36='Simulatie kostenplan'!$F$22,"",IF(AND($B$300="JA",NOT(LEFT(Personeelsinzet!G$16,10)="medewerker"),LEFT(Personeelsinzet!$B$50,1)="1"),CONCATENATE("WP- ",WB!$J$4),
IF(AND($B$300="JA",NOT(LEFT(Personeelsinzet!G$16,10)="medewerker"),LEFT(Personeelsinzet!$B$50,1)="2"),CONCATENATE("WP- ",WB!$J$5),
IF(AND($B$300="JA",NOT(LEFT(Personeelsinzet!G$16,10)="medewerker"),LEFT(Personeelsinzet!$B$50,1)="3"),CONCATENATE("WP- ",WB!$J$6),
IF(AND($B$300="JA",NOT(LEFT(Personeelsinzet!G$16,10)="medewerker"),LEFT(Personeelsinzet!$B$50,1)="4"),CONCATENATE("WP- ",WB!$J$7),
IF(AND($B$300="JA",NOT(LEFT(Personeelsinzet!G$16,10)="medewerker"),LEFT(Personeelsinzet!$B$50,1)="5"),CONCATENATE("WP- ",WB!$J$8),
IF(AND($B$300="JA",NOT(LEFT(Personeelsinzet!G$16,10)="medewerker"),LEFT(Personeelsinzet!$B$50,1)="6"),CONCATENATE("WP- ",WB!$J$9),
IF(AND($B$300="JA",NOT(LEFT(Personeelsinzet!G$16,10)="medewerker"),LEFT(Personeelsinzet!$B$50,1)="7"),CONCATENATE("WP- ",WB!$J$10),""))))))))</f>
        <v/>
      </c>
      <c r="C550" s="121">
        <f>IF(B550="",0,IF(Personeelsinzet!$D$93=$AP$5,Personeelsinzet!G50*F$303,
IF(AND(Personeelsinzet!$D$93=WB!$AP$6,Personeelskosten!$D$11=WB!$Q$5),Personeelsinzet!G50*WB!$R$12,
IF(AND(Personeelsinzet!$D$93=WB!$AP$6,Personeelskosten!$D$11=WB!$Q$6),Personeelsinzet!G50*WB!$R$13,""))))</f>
        <v>0</v>
      </c>
      <c r="D550" s="122">
        <f>IF(AND(NOT(B550=""),NOT(LEFT(Personeelsinzet!G$16,10)="medewerker")),F$302,0)</f>
        <v>0</v>
      </c>
      <c r="E550">
        <f t="shared" si="7"/>
        <v>0</v>
      </c>
    </row>
    <row r="551" spans="1:6" x14ac:dyDescent="0.2">
      <c r="A551" t="str">
        <f>'Simulatie kostenplan'!$B$25</f>
        <v>Personeelskosten</v>
      </c>
      <c r="B551" s="120" t="str">
        <f>IF('Simulatie kostenplan'!$E$36='Simulatie kostenplan'!$F$22,"",IF(AND($B$300="JA",NOT(LEFT(Personeelsinzet!G$16,10)="medewerker"),LEFT(Personeelsinzet!$B$51,1)="1"),CONCATENATE("WP- ",WB!$J$4),
IF(AND($B$300="JA",NOT(LEFT(Personeelsinzet!G$16,10)="medewerker"),LEFT(Personeelsinzet!$B$51,1)="2"),CONCATENATE("WP- ",WB!$J$5),
IF(AND($B$300="JA",NOT(LEFT(Personeelsinzet!G$16,10)="medewerker"),LEFT(Personeelsinzet!$B$51,1)="3"),CONCATENATE("WP- ",WB!$J$6),
IF(AND($B$300="JA",NOT(LEFT(Personeelsinzet!G$16,10)="medewerker"),LEFT(Personeelsinzet!$B$51,1)="4"),CONCATENATE("WP- ",WB!$J$7),
IF(AND($B$300="JA",NOT(LEFT(Personeelsinzet!G$16,10)="medewerker"),LEFT(Personeelsinzet!$B$51,1)="5"),CONCATENATE("WP- ",WB!$J$8),
IF(AND($B$300="JA",NOT(LEFT(Personeelsinzet!G$16,10)="medewerker"),LEFT(Personeelsinzet!$B$51,1)="6"),CONCATENATE("WP- ",WB!$J$9),
IF(AND($B$300="JA",NOT(LEFT(Personeelsinzet!G$16,10)="medewerker"),LEFT(Personeelsinzet!$B$51,1)="7"),CONCATENATE("WP- ",WB!$J$10),""))))))))</f>
        <v/>
      </c>
      <c r="C551" s="121">
        <f>IF(B551="",0,IF(Personeelsinzet!$D$93=$AP$5,Personeelsinzet!G51*F$303,
IF(AND(Personeelsinzet!$D$93=WB!$AP$6,Personeelskosten!$D$11=WB!$Q$5),Personeelsinzet!G51*WB!$R$12,
IF(AND(Personeelsinzet!$D$93=WB!$AP$6,Personeelskosten!$D$11=WB!$Q$6),Personeelsinzet!G51*WB!$R$13,""))))</f>
        <v>0</v>
      </c>
      <c r="D551" s="122">
        <f>IF(AND(NOT(B551=""),NOT(LEFT(Personeelsinzet!G$16,10)="medewerker")),F$302,0)</f>
        <v>0</v>
      </c>
      <c r="E551">
        <f t="shared" si="7"/>
        <v>0</v>
      </c>
    </row>
    <row r="552" spans="1:6" x14ac:dyDescent="0.2">
      <c r="A552" t="str">
        <f>'Simulatie kostenplan'!$B$25</f>
        <v>Personeelskosten</v>
      </c>
      <c r="B552" s="120" t="str">
        <f>IF('Simulatie kostenplan'!$E$36='Simulatie kostenplan'!$F$22,"",IF(AND($B$300="JA",NOT(LEFT(Personeelsinzet!G$16,10)="medewerker"),LEFT(Personeelsinzet!$B$52,1)="1"),CONCATENATE("WP- ",WB!$J$4),
IF(AND($B$300="JA",NOT(LEFT(Personeelsinzet!G$16,10)="medewerker"),LEFT(Personeelsinzet!$B$52,1)="2"),CONCATENATE("WP- ",WB!$J$5),
IF(AND($B$300="JA",NOT(LEFT(Personeelsinzet!G$16,10)="medewerker"),LEFT(Personeelsinzet!$B$52,1)="3"),CONCATENATE("WP- ",WB!$J$6),
IF(AND($B$300="JA",NOT(LEFT(Personeelsinzet!G$16,10)="medewerker"),LEFT(Personeelsinzet!$B$52,1)="4"),CONCATENATE("WP- ",WB!$J$7),
IF(AND($B$300="JA",NOT(LEFT(Personeelsinzet!G$16,10)="medewerker"),LEFT(Personeelsinzet!$B$52,1)="5"),CONCATENATE("WP- ",WB!$J$8),
IF(AND($B$300="JA",NOT(LEFT(Personeelsinzet!G$16,10)="medewerker"),LEFT(Personeelsinzet!$B$52,1)="6"),CONCATENATE("WP- ",WB!$J$9),
IF(AND($B$300="JA",NOT(LEFT(Personeelsinzet!G$16,10)="medewerker"),LEFT(Personeelsinzet!$B$52,1)="7"),CONCATENATE("WP- ",WB!$J$10),""))))))))</f>
        <v/>
      </c>
      <c r="C552" s="121">
        <f>IF(B552="",0,IF(Personeelsinzet!$D$93=$AP$5,Personeelsinzet!G52*F$303,
IF(AND(Personeelsinzet!$D$93=WB!$AP$6,Personeelskosten!$D$11=WB!$Q$5),Personeelsinzet!G52*WB!$R$12,
IF(AND(Personeelsinzet!$D$93=WB!$AP$6,Personeelskosten!$D$11=WB!$Q$6),Personeelsinzet!G52*WB!$R$13,""))))</f>
        <v>0</v>
      </c>
      <c r="D552" s="122">
        <f>IF(AND(NOT(B552=""),NOT(LEFT(Personeelsinzet!G$16,10)="medewerker")),F$302,0)</f>
        <v>0</v>
      </c>
      <c r="E552">
        <f t="shared" si="7"/>
        <v>0</v>
      </c>
    </row>
    <row r="553" spans="1:6" x14ac:dyDescent="0.2">
      <c r="A553" t="str">
        <f>'Simulatie kostenplan'!$B$25</f>
        <v>Personeelskosten</v>
      </c>
      <c r="B553" s="120" t="str">
        <f>IF('Simulatie kostenplan'!$E$36='Simulatie kostenplan'!$F$22,"",IF(AND($B$300="JA",NOT(LEFT(Personeelsinzet!G$16,10)="medewerker"),LEFT(Personeelsinzet!$B$53,1)="1"),CONCATENATE("WP- ",WB!$J$4),
IF(AND($B$300="JA",NOT(LEFT(Personeelsinzet!G$16,10)="medewerker"),LEFT(Personeelsinzet!$B$53,1)="2"),CONCATENATE("WP- ",WB!$J$5),
IF(AND($B$300="JA",NOT(LEFT(Personeelsinzet!G$16,10)="medewerker"),LEFT(Personeelsinzet!$B$53,1)="3"),CONCATENATE("WP- ",WB!$J$6),
IF(AND($B$300="JA",NOT(LEFT(Personeelsinzet!G$16,10)="medewerker"),LEFT(Personeelsinzet!$B$53,1)="4"),CONCATENATE("WP- ",WB!$J$7),
IF(AND($B$300="JA",NOT(LEFT(Personeelsinzet!G$16,10)="medewerker"),LEFT(Personeelsinzet!$B$53,1)="5"),CONCATENATE("WP- ",WB!$J$8),
IF(AND($B$300="JA",NOT(LEFT(Personeelsinzet!G$16,10)="medewerker"),LEFT(Personeelsinzet!$B$53,1)="6"),CONCATENATE("WP- ",WB!$J$9),
IF(AND($B$300="JA",NOT(LEFT(Personeelsinzet!G$16,10)="medewerker"),LEFT(Personeelsinzet!$B$53,1)="7"),CONCATENATE("WP- ",WB!$J$10),""))))))))</f>
        <v/>
      </c>
      <c r="C553" s="121">
        <f>IF(B553="",0,IF(Personeelsinzet!$D$93=$AP$5,Personeelsinzet!G53*F$303,
IF(AND(Personeelsinzet!$D$93=WB!$AP$6,Personeelskosten!$D$11=WB!$Q$5),Personeelsinzet!G53*WB!$R$12,
IF(AND(Personeelsinzet!$D$93=WB!$AP$6,Personeelskosten!$D$11=WB!$Q$6),Personeelsinzet!G53*WB!$R$13,""))))</f>
        <v>0</v>
      </c>
      <c r="D553" s="122">
        <f>IF(AND(NOT(B553=""),NOT(LEFT(Personeelsinzet!G$16,10)="medewerker")),F$302,0)</f>
        <v>0</v>
      </c>
      <c r="E553">
        <f t="shared" si="7"/>
        <v>0</v>
      </c>
    </row>
    <row r="554" spans="1:6" x14ac:dyDescent="0.2">
      <c r="A554" t="str">
        <f>'Simulatie kostenplan'!$B$25</f>
        <v>Personeelskosten</v>
      </c>
      <c r="B554" s="120" t="str">
        <f>IF('Simulatie kostenplan'!$E$36='Simulatie kostenplan'!$F$22,"",IF(AND($B$300="JA",NOT(LEFT(Personeelsinzet!G$16,10)="medewerker"),LEFT(Personeelsinzet!$B$54,1)="1"),CONCATENATE("WP- ",WB!$J$4),
IF(AND($B$300="JA",NOT(LEFT(Personeelsinzet!G$16,10)="medewerker"),LEFT(Personeelsinzet!$B$54,1)="2"),CONCATENATE("WP- ",WB!$J$5),
IF(AND($B$300="JA",NOT(LEFT(Personeelsinzet!G$16,10)="medewerker"),LEFT(Personeelsinzet!$B$54,1)="3"),CONCATENATE("WP- ",WB!$J$6),
IF(AND($B$300="JA",NOT(LEFT(Personeelsinzet!G$16,10)="medewerker"),LEFT(Personeelsinzet!$B$54,1)="4"),CONCATENATE("WP- ",WB!$J$7),
IF(AND($B$300="JA",NOT(LEFT(Personeelsinzet!G$16,10)="medewerker"),LEFT(Personeelsinzet!$B$54,1)="5"),CONCATENATE("WP- ",WB!$J$8),
IF(AND($B$300="JA",NOT(LEFT(Personeelsinzet!G$16,10)="medewerker"),LEFT(Personeelsinzet!$B$54,1)="6"),CONCATENATE("WP- ",WB!$J$9),
IF(AND($B$300="JA",NOT(LEFT(Personeelsinzet!G$16,10)="medewerker"),LEFT(Personeelsinzet!$B$54,1)="7"),CONCATENATE("WP- ",WB!$J$10),""))))))))</f>
        <v/>
      </c>
      <c r="C554" s="121">
        <f>IF(B554="",0,IF(Personeelsinzet!$D$93=$AP$5,Personeelsinzet!G54*F$303,
IF(AND(Personeelsinzet!$D$93=WB!$AP$6,Personeelskosten!$D$11=WB!$Q$5),Personeelsinzet!G54*WB!$R$12,
IF(AND(Personeelsinzet!$D$93=WB!$AP$6,Personeelskosten!$D$11=WB!$Q$6),Personeelsinzet!G54*WB!$R$13,""))))</f>
        <v>0</v>
      </c>
      <c r="D554" s="122">
        <f>IF(AND(NOT(B554=""),NOT(LEFT(Personeelsinzet!G$16,10)="medewerker")),F$302,0)</f>
        <v>0</v>
      </c>
      <c r="E554">
        <f t="shared" si="7"/>
        <v>0</v>
      </c>
    </row>
    <row r="555" spans="1:6" x14ac:dyDescent="0.2">
      <c r="A555" t="str">
        <f>'Simulatie kostenplan'!$B$25</f>
        <v>Personeelskosten</v>
      </c>
      <c r="B555" s="120" t="str">
        <f>IF('Simulatie kostenplan'!$E$36='Simulatie kostenplan'!$F$22,"",IF(AND($B$300="JA",NOT(LEFT(Personeelsinzet!G$16,10)="medewerker"),LEFT(Personeelsinzet!$B$55,1)="1"),CONCATENATE("WP- ",WB!$J$4),
IF(AND($B$300="JA",NOT(LEFT(Personeelsinzet!G$16,10)="medewerker"),LEFT(Personeelsinzet!$B$55,1)="2"),CONCATENATE("WP- ",WB!$J$5),
IF(AND($B$300="JA",NOT(LEFT(Personeelsinzet!G$16,10)="medewerker"),LEFT(Personeelsinzet!$B$55,1)="3"),CONCATENATE("WP- ",WB!$J$6),
IF(AND($B$300="JA",NOT(LEFT(Personeelsinzet!G$16,10)="medewerker"),LEFT(Personeelsinzet!$B$55,1)="4"),CONCATENATE("WP- ",WB!$J$7),
IF(AND($B$300="JA",NOT(LEFT(Personeelsinzet!G$16,10)="medewerker"),LEFT(Personeelsinzet!$B$55,1)="5"),CONCATENATE("WP- ",WB!$J$8),
IF(AND($B$300="JA",NOT(LEFT(Personeelsinzet!G$16,10)="medewerker"),LEFT(Personeelsinzet!$B$55,1)="6"),CONCATENATE("WP- ",WB!$J$9),
IF(AND($B$300="JA",NOT(LEFT(Personeelsinzet!G$16,10)="medewerker"),LEFT(Personeelsinzet!$B$55,1)="7"),CONCATENATE("WP- ",WB!$J$10),""))))))))</f>
        <v/>
      </c>
      <c r="C555" s="121">
        <f>IF(B555="",0,IF(Personeelsinzet!$D$93=$AP$5,Personeelsinzet!G55*F$303,
IF(AND(Personeelsinzet!$D$93=WB!$AP$6,Personeelskosten!$D$11=WB!$Q$5),Personeelsinzet!G55*WB!$R$12,
IF(AND(Personeelsinzet!$D$93=WB!$AP$6,Personeelskosten!$D$11=WB!$Q$6),Personeelsinzet!G55*WB!$R$13,""))))</f>
        <v>0</v>
      </c>
      <c r="D555" s="122">
        <f>IF(AND(NOT(B555=""),NOT(LEFT(Personeelsinzet!G$16,10)="medewerker")),F$302,0)</f>
        <v>0</v>
      </c>
      <c r="E555">
        <f t="shared" si="7"/>
        <v>0</v>
      </c>
    </row>
    <row r="556" spans="1:6" x14ac:dyDescent="0.2">
      <c r="A556" t="str">
        <f>'Simulatie kostenplan'!$B$25</f>
        <v>Personeelskosten</v>
      </c>
      <c r="B556" s="120" t="str">
        <f>IF('Simulatie kostenplan'!$E$36='Simulatie kostenplan'!$F$22,"",IF(AND($B$300="JA",NOT(LEFT(Personeelsinzet!$H$16,10)="medewerker"),LEFT(Personeelsinzet!$B$21,1)="1"),CONCATENATE("WP- ",WB!$J$4),
IF(AND($B$300="JA",NOT(LEFT(Personeelsinzet!$H$16,10)="medewerker"),LEFT(Personeelsinzet!$B$21,1)="2"),CONCATENATE("WP- ",WB!$J$5),
IF(AND($B$300="JA",NOT(LEFT(Personeelsinzet!$H$16,10)="medewerker"),LEFT(Personeelsinzet!$B$21,1)="3"),CONCATENATE("WP- ",WB!$J$6),
IF(AND($B$300="JA",NOT(LEFT(Personeelsinzet!$H$16,10)="medewerker"),LEFT(Personeelsinzet!$B$21,1)="4"),CONCATENATE("WP- ",WB!$J$7),
IF(AND($B$300="JA",NOT(LEFT(Personeelsinzet!$H$16,10)="medewerker"),LEFT(Personeelsinzet!$B$21,1)="5"),CONCATENATE("WP- ",WB!$J$8),
IF(AND($B$300="JA",NOT(LEFT(Personeelsinzet!$H$16,10)="medewerker"),LEFT(Personeelsinzet!$B$21,1)="6"),CONCATENATE("WP- ",WB!$J$9),
IF(AND($B$300="JA",NOT(LEFT(Personeelsinzet!$H$16,10)="medewerker"),LEFT(Personeelsinzet!$B$21,1)="7"),CONCATENATE("WP- ",WB!$J$10),""))))))))</f>
        <v/>
      </c>
      <c r="C556" s="121">
        <f>IF(B556="",0,IF(Personeelsinzet!$D$93=$AP$5,Personeelsinzet!H$21*G$303,
IF(AND(Personeelsinzet!$D$93=WB!$AP$6,Personeelskosten!$D$11=WB!$Q$5),Personeelsinzet!H$21*WB!$R$12,
IF(AND(Personeelsinzet!$D$93=WB!$AP$6,Personeelskosten!$D$11=WB!$Q$6),Personeelsinzet!H$21*WB!$R$13,""))))</f>
        <v>0</v>
      </c>
      <c r="D556" s="122">
        <f>IF(AND(NOT(B556=""),NOT(LEFT(Personeelsinzet!H$16,10)="medewerker")),G$302,0)</f>
        <v>0</v>
      </c>
      <c r="E556">
        <f t="shared" si="7"/>
        <v>0</v>
      </c>
      <c r="F556" s="120"/>
    </row>
    <row r="557" spans="1:6" x14ac:dyDescent="0.2">
      <c r="A557" t="str">
        <f>'Simulatie kostenplan'!$B$25</f>
        <v>Personeelskosten</v>
      </c>
      <c r="B557" s="120" t="str">
        <f>IF('Simulatie kostenplan'!$E$36='Simulatie kostenplan'!$F$22,"",IF(AND($B$300="JA",NOT(LEFT(Personeelsinzet!$H$16,10)="medewerker"),LEFT(Personeelsinzet!$B$22,1)="1"),CONCATENATE("WP- ",WB!$J$4),
IF(AND($B$300="JA",NOT(LEFT(Personeelsinzet!$H$16,10)="medewerker"),LEFT(Personeelsinzet!$B$22,1)="2"),CONCATENATE("WP- ",WB!$J$5),
IF(AND($B$300="JA",NOT(LEFT(Personeelsinzet!$H$16,10)="medewerker"),LEFT(Personeelsinzet!$B$22,1)="3"),CONCATENATE("WP- ",WB!$J$6),
IF(AND($B$300="JA",NOT(LEFT(Personeelsinzet!$H$16,10)="medewerker"),LEFT(Personeelsinzet!$B$22,1)="4"),CONCATENATE("WP- ",WB!$J$7),
IF(AND($B$300="JA",NOT(LEFT(Personeelsinzet!$H$16,10)="medewerker"),LEFT(Personeelsinzet!$B$22,1)="5"),CONCATENATE("WP- ",WB!$J$8),
IF(AND($B$300="JA",NOT(LEFT(Personeelsinzet!$H$16,10)="medewerker"),LEFT(Personeelsinzet!$B$22,1)="6"),CONCATENATE("WP- ",WB!$J$9),
IF(AND($B$300="JA",NOT(LEFT(Personeelsinzet!$H$16,10)="medewerker"),LEFT(Personeelsinzet!$B$22,1)="7"),CONCATENATE("WP- ",WB!$J$10),""))))))))</f>
        <v/>
      </c>
      <c r="C557" s="121">
        <f>IF(B557="",0,IF(Personeelsinzet!$D$93=$AP$5,Personeelsinzet!H$22*G$303,
IF(AND(Personeelsinzet!$D$93=WB!$AP$6,Personeelskosten!$D$11=WB!$Q$5),Personeelsinzet!H$22*WB!$R$12,
IF(AND(Personeelsinzet!$D$93=WB!$AP$6,Personeelskosten!$D$11=WB!$Q$6),Personeelsinzet!H$22*WB!$R$13,""))))</f>
        <v>0</v>
      </c>
      <c r="D557" s="122">
        <f>IF(AND(NOT(D487=""),NOT(LEFT(Personeelsinzet!H$16,10)="medewerker")),G$302,0)</f>
        <v>0</v>
      </c>
      <c r="E557">
        <f t="shared" si="7"/>
        <v>0</v>
      </c>
    </row>
    <row r="558" spans="1:6" x14ac:dyDescent="0.2">
      <c r="A558" t="str">
        <f>'Simulatie kostenplan'!$B$25</f>
        <v>Personeelskosten</v>
      </c>
      <c r="B558" s="120" t="str">
        <f>IF('Simulatie kostenplan'!$E$36='Simulatie kostenplan'!$F$22,"",IF(AND($B$300="JA",NOT(LEFT(Personeelsinzet!$H$16,10)="medewerker"),LEFT(Personeelsinzet!$B$23,1)="1"),CONCATENATE("WP- ",WB!$J$4),
IF(AND($B$300="JA",NOT(LEFT(Personeelsinzet!$H$16,10)="medewerker"),LEFT(Personeelsinzet!$B$23,1)="2"),CONCATENATE("WP- ",WB!$J$5),
IF(AND($B$300="JA",NOT(LEFT(Personeelsinzet!$H$16,10)="medewerker"),LEFT(Personeelsinzet!$B$23,1)="3"),CONCATENATE("WP- ",WB!$J$6),
IF(AND($B$300="JA",NOT(LEFT(Personeelsinzet!$H$16,10)="medewerker"),LEFT(Personeelsinzet!$B$23,1)="4"),CONCATENATE("WP- ",WB!$J$7),
IF(AND($B$300="JA",NOT(LEFT(Personeelsinzet!$H$16,10)="medewerker"),LEFT(Personeelsinzet!$B$23,1)="5"),CONCATENATE("WP- ",WB!$J$8),
IF(AND($B$300="JA",NOT(LEFT(Personeelsinzet!$H$16,10)="medewerker"),LEFT(Personeelsinzet!$B$23,1)="6"),CONCATENATE("WP- ",WB!$J$9),
IF(AND($B$300="JA",NOT(LEFT(Personeelsinzet!$H$16,10)="medewerker"),LEFT(Personeelsinzet!$B$23,1)="7"),CONCATENATE("WP- ",WB!$J$10),""))))))))</f>
        <v/>
      </c>
      <c r="C558" s="121">
        <f>IF(B558="",0,IF(Personeelsinzet!$D$93=$AP$5,Personeelsinzet!H$23*G$303,
IF(AND(Personeelsinzet!$D$93=WB!$AP$6,Personeelskosten!$D$11=WB!$Q$5),Personeelsinzet!H$23*WB!$R$12,
IF(AND(Personeelsinzet!$D$93=WB!$AP$6,Personeelskosten!$D$11=WB!$Q$6),Personeelsinzet!H$23*WB!$R$13,""))))</f>
        <v>0</v>
      </c>
      <c r="D558" s="122">
        <f>IF(AND(NOT(D488=""),NOT(LEFT(Personeelsinzet!H$16,10)="medewerker")),G$302,0)</f>
        <v>0</v>
      </c>
      <c r="E558">
        <f t="shared" si="7"/>
        <v>0</v>
      </c>
    </row>
    <row r="559" spans="1:6" x14ac:dyDescent="0.2">
      <c r="A559" t="str">
        <f>'Simulatie kostenplan'!$B$25</f>
        <v>Personeelskosten</v>
      </c>
      <c r="B559" s="120" t="str">
        <f>IF('Simulatie kostenplan'!$E$36='Simulatie kostenplan'!$F$22,"",IF(AND($B$300="JA",NOT(LEFT(Personeelsinzet!$H$16,10)="medewerker"),LEFT(Personeelsinzet!$B$24,1)="1"),CONCATENATE("WP- ",WB!$J$4),
IF(AND($B$300="JA",NOT(LEFT(Personeelsinzet!$H$16,10)="medewerker"),LEFT(Personeelsinzet!$B$24,1)="2"),CONCATENATE("WP- ",WB!$J$5),
IF(AND($B$300="JA",NOT(LEFT(Personeelsinzet!$H$16,10)="medewerker"),LEFT(Personeelsinzet!$B$24,1)="3"),CONCATENATE("WP- ",WB!$J$6),
IF(AND($B$300="JA",NOT(LEFT(Personeelsinzet!$H$16,10)="medewerker"),LEFT(Personeelsinzet!$B$24,1)="4"),CONCATENATE("WP- ",WB!$J$7),
IF(AND($B$300="JA",NOT(LEFT(Personeelsinzet!$H$16,10)="medewerker"),LEFT(Personeelsinzet!$B$24,1)="5"),CONCATENATE("WP- ",WB!$J$8),
IF(AND($B$300="JA",NOT(LEFT(Personeelsinzet!$H$16,10)="medewerker"),LEFT(Personeelsinzet!$B$24,1)="6"),CONCATENATE("WP- ",WB!$J$9),
IF(AND($B$300="JA",NOT(LEFT(Personeelsinzet!$H$16,10)="medewerker"),LEFT(Personeelsinzet!$B$24,1)="7"),CONCATENATE("WP- ",WB!$J$10),""))))))))</f>
        <v/>
      </c>
      <c r="C559" s="121">
        <f>IF(B559="",0,IF(Personeelsinzet!$D$93=$AP$5,Personeelsinzet!H$24*G$303,
IF(AND(Personeelsinzet!$D$93=WB!$AP$6,Personeelskosten!$D$11=WB!$Q$5),Personeelsinzet!H$24*WB!$R$12,
IF(AND(Personeelsinzet!$D$93=WB!$AP$6,Personeelskosten!$D$11=WB!$Q$6),Personeelsinzet!H$24*WB!$R$13,""))))</f>
        <v>0</v>
      </c>
      <c r="D559" s="122">
        <f>IF(AND(NOT(D489=""),NOT(LEFT(Personeelsinzet!H$16,10)="medewerker")),G$302,0)</f>
        <v>0</v>
      </c>
      <c r="E559">
        <f t="shared" si="7"/>
        <v>0</v>
      </c>
    </row>
    <row r="560" spans="1:6" x14ac:dyDescent="0.2">
      <c r="A560" t="str">
        <f>'Simulatie kostenplan'!$B$25</f>
        <v>Personeelskosten</v>
      </c>
      <c r="B560" s="120" t="str">
        <f>IF('Simulatie kostenplan'!$E$36='Simulatie kostenplan'!$F$22,"",IF(AND($B$300="JA",NOT(LEFT(Personeelsinzet!$H$16,10)="medewerker"),LEFT(Personeelsinzet!$B$25,1)="1"),CONCATENATE("WP- ",WB!$J$4),
IF(AND($B$300="JA",NOT(LEFT(Personeelsinzet!$H$16,10)="medewerker"),LEFT(Personeelsinzet!$B$25,1)="2"),CONCATENATE("WP- ",WB!$J$5),
IF(AND($B$300="JA",NOT(LEFT(Personeelsinzet!$H$16,10)="medewerker"),LEFT(Personeelsinzet!$B$25,1)="3"),CONCATENATE("WP- ",WB!$J$6),
IF(AND($B$300="JA",NOT(LEFT(Personeelsinzet!$H$16,10)="medewerker"),LEFT(Personeelsinzet!$B$25,1)="4"),CONCATENATE("WP- ",WB!$J$7),
IF(AND($B$300="JA",NOT(LEFT(Personeelsinzet!$H$16,10)="medewerker"),LEFT(Personeelsinzet!$B$25,1)="5"),CONCATENATE("WP- ",WB!$J$8),
IF(AND($B$300="JA",NOT(LEFT(Personeelsinzet!$H$16,10)="medewerker"),LEFT(Personeelsinzet!$B$25,1)="6"),CONCATENATE("WP- ",WB!$J$9),
IF(AND($B$300="JA",NOT(LEFT(Personeelsinzet!$H$16,10)="medewerker"),LEFT(Personeelsinzet!$B$25,1)="7"),CONCATENATE("WP- ",WB!$J$10),""))))))))</f>
        <v/>
      </c>
      <c r="C560" s="121">
        <f>IF(B560="",0,IF(Personeelsinzet!$D$93=$AP$5,Personeelsinzet!H$25*G$303,
IF(AND(Personeelsinzet!$D$93=WB!$AP$6,Personeelskosten!$D$11=WB!$Q$5),Personeelsinzet!H$25*WB!$R$12,
IF(AND(Personeelsinzet!$D$93=WB!$AP$6,Personeelskosten!$D$11=WB!$Q$6),Personeelsinzet!H$25*WB!$R$13,""))))</f>
        <v>0</v>
      </c>
      <c r="D560" s="122">
        <f>IF(AND(NOT(D490=""),NOT(LEFT(Personeelsinzet!H$16,10)="medewerker")),G$302,0)</f>
        <v>0</v>
      </c>
      <c r="E560">
        <f t="shared" si="7"/>
        <v>0</v>
      </c>
    </row>
    <row r="561" spans="1:5" x14ac:dyDescent="0.2">
      <c r="A561" t="str">
        <f>'Simulatie kostenplan'!$B$25</f>
        <v>Personeelskosten</v>
      </c>
      <c r="B561" s="120" t="str">
        <f>IF('Simulatie kostenplan'!$E$36='Simulatie kostenplan'!$F$22,"",IF(AND($B$300="JA",NOT(LEFT(Personeelsinzet!$H$16,10)="medewerker"),LEFT(Personeelsinzet!$B$26,1)="1"),CONCATENATE("WP- ",WB!$J$4),
IF(AND($B$300="JA",NOT(LEFT(Personeelsinzet!$H$16,10)="medewerker"),LEFT(Personeelsinzet!$B$26,1)="2"),CONCATENATE("WP- ",WB!$J$5),
IF(AND($B$300="JA",NOT(LEFT(Personeelsinzet!$H$16,10)="medewerker"),LEFT(Personeelsinzet!$B$26,1)="3"),CONCATENATE("WP- ",WB!$J$6),
IF(AND($B$300="JA",NOT(LEFT(Personeelsinzet!$H$16,10)="medewerker"),LEFT(Personeelsinzet!$B$26,1)="4"),CONCATENATE("WP- ",WB!$J$7),
IF(AND($B$300="JA",NOT(LEFT(Personeelsinzet!$H$16,10)="medewerker"),LEFT(Personeelsinzet!$B$26,1)="5"),CONCATENATE("WP- ",WB!$J$8),
IF(AND($B$300="JA",NOT(LEFT(Personeelsinzet!$H$16,10)="medewerker"),LEFT(Personeelsinzet!$B$26,1)="6"),CONCATENATE("WP- ",WB!$J$9),
IF(AND($B$300="JA",NOT(LEFT(Personeelsinzet!$H$16,10)="medewerker"),LEFT(Personeelsinzet!$B$26,1)="7"),CONCATENATE("WP- ",WB!$J$10),""))))))))</f>
        <v/>
      </c>
      <c r="C561" s="121">
        <f>IF(B561="",0,IF(Personeelsinzet!$D$93=$AP$5,Personeelsinzet!H$26*G$303,
IF(AND(Personeelsinzet!$D$93=WB!$AP$6,Personeelskosten!$D$11=WB!$Q$5),Personeelsinzet!H$26*WB!$R$12,
IF(AND(Personeelsinzet!$D$93=WB!$AP$6,Personeelskosten!$D$11=WB!$Q$6),Personeelsinzet!H$26*WB!$R$13,""))))</f>
        <v>0</v>
      </c>
      <c r="D561" s="122">
        <f>IF(AND(NOT(D491=""),NOT(LEFT(Personeelsinzet!H$16,10)="medewerker")),G$302,0)</f>
        <v>0</v>
      </c>
      <c r="E561">
        <f t="shared" si="7"/>
        <v>0</v>
      </c>
    </row>
    <row r="562" spans="1:5" x14ac:dyDescent="0.2">
      <c r="A562" t="str">
        <f>'Simulatie kostenplan'!$B$25</f>
        <v>Personeelskosten</v>
      </c>
      <c r="B562" s="120" t="str">
        <f>IF('Simulatie kostenplan'!$E$36='Simulatie kostenplan'!$F$22,"",IF(AND($B$300="JA",NOT(LEFT(Personeelsinzet!$H$16,10)="medewerker"),LEFT(Personeelsinzet!$B$27,1)="1"),CONCATENATE("WP- ",WB!$J$4),
IF(AND($B$300="JA",NOT(LEFT(Personeelsinzet!$H$16,10)="medewerker"),LEFT(Personeelsinzet!$B$27,1)="2"),CONCATENATE("WP- ",WB!$J$5),
IF(AND($B$300="JA",NOT(LEFT(Personeelsinzet!$H$16,10)="medewerker"),LEFT(Personeelsinzet!$B$27,1)="3"),CONCATENATE("WP- ",WB!$J$6),
IF(AND($B$300="JA",NOT(LEFT(Personeelsinzet!$H$16,10)="medewerker"),LEFT(Personeelsinzet!$B$27,1)="4"),CONCATENATE("WP- ",WB!$J$7),
IF(AND($B$300="JA",NOT(LEFT(Personeelsinzet!$H$16,10)="medewerker"),LEFT(Personeelsinzet!$B$27,1)="5"),CONCATENATE("WP- ",WB!$J$8),
IF(AND($B$300="JA",NOT(LEFT(Personeelsinzet!$H$16,10)="medewerker"),LEFT(Personeelsinzet!$B$27,1)="6"),CONCATENATE("WP- ",WB!$J$9),
IF(AND($B$300="JA",NOT(LEFT(Personeelsinzet!$H$16,10)="medewerker"),LEFT(Personeelsinzet!$B$27,1)="7"),CONCATENATE("WP- ",WB!$J$10),""))))))))</f>
        <v/>
      </c>
      <c r="C562" s="121">
        <f>IF(B562="",0,IF(Personeelsinzet!$D$93=$AP$5,Personeelsinzet!H$27*G$303,
IF(AND(Personeelsinzet!$D$93=WB!$AP$6,Personeelskosten!$D$11=WB!$Q$5),Personeelsinzet!H$27*WB!$R$12,
IF(AND(Personeelsinzet!$D$93=WB!$AP$6,Personeelskosten!$D$11=WB!$Q$6),Personeelsinzet!H$27*WB!$R$13,""))))</f>
        <v>0</v>
      </c>
      <c r="D562" s="122">
        <f>IF(AND(NOT(D492=""),NOT(LEFT(Personeelsinzet!H$16,10)="medewerker")),G$302,0)</f>
        <v>0</v>
      </c>
      <c r="E562">
        <f t="shared" si="7"/>
        <v>0</v>
      </c>
    </row>
    <row r="563" spans="1:5" x14ac:dyDescent="0.2">
      <c r="A563" t="str">
        <f>'Simulatie kostenplan'!$B$25</f>
        <v>Personeelskosten</v>
      </c>
      <c r="B563" s="120" t="str">
        <f>IF('Simulatie kostenplan'!$E$36='Simulatie kostenplan'!$F$22,"",IF(AND($B$300="JA",NOT(LEFT(Personeelsinzet!$H$16,10)="medewerker"),LEFT(Personeelsinzet!$B$28,1)="1"),CONCATENATE("WP- ",WB!$J$4),
IF(AND($B$300="JA",NOT(LEFT(Personeelsinzet!$H$16,10)="medewerker"),LEFT(Personeelsinzet!$B$28,1)="2"),CONCATENATE("WP- ",WB!$J$5),
IF(AND($B$300="JA",NOT(LEFT(Personeelsinzet!$H$16,10)="medewerker"),LEFT(Personeelsinzet!$B$28,1)="3"),CONCATENATE("WP- ",WB!$J$6),
IF(AND($B$300="JA",NOT(LEFT(Personeelsinzet!$H$16,10)="medewerker"),LEFT(Personeelsinzet!$B$28,1)="4"),CONCATENATE("WP- ",WB!$J$7),
IF(AND($B$300="JA",NOT(LEFT(Personeelsinzet!$H$16,10)="medewerker"),LEFT(Personeelsinzet!$B$28,1)="5"),CONCATENATE("WP- ",WB!$J$8),
IF(AND($B$300="JA",NOT(LEFT(Personeelsinzet!$H$16,10)="medewerker"),LEFT(Personeelsinzet!$B$28,1)="6"),CONCATENATE("WP- ",WB!$J$9),
IF(AND($B$300="JA",NOT(LEFT(Personeelsinzet!$H$16,10)="medewerker"),LEFT(Personeelsinzet!$B$28,1)="7"),CONCATENATE("WP- ",WB!$J$10),""))))))))</f>
        <v/>
      </c>
      <c r="C563" s="121">
        <f>IF(B563="",0,IF(Personeelsinzet!$D$93=$AP$5,Personeelsinzet!H$28*G$303,
IF(AND(Personeelsinzet!$D$93=WB!$AP$6,Personeelskosten!$D$11=WB!$Q$5),Personeelsinzet!H$28*WB!$R$12,
IF(AND(Personeelsinzet!$D$93=WB!$AP$6,Personeelskosten!$D$11=WB!$Q$6),Personeelsinzet!H$28*WB!$R$13,""))))</f>
        <v>0</v>
      </c>
      <c r="D563" s="122">
        <f>IF(AND(NOT(D493=""),NOT(LEFT(Personeelsinzet!H$16,10)="medewerker")),G$302,0)</f>
        <v>0</v>
      </c>
      <c r="E563">
        <f t="shared" si="7"/>
        <v>0</v>
      </c>
    </row>
    <row r="564" spans="1:5" x14ac:dyDescent="0.2">
      <c r="A564" t="str">
        <f>'Simulatie kostenplan'!$B$25</f>
        <v>Personeelskosten</v>
      </c>
      <c r="B564" s="120" t="str">
        <f>IF('Simulatie kostenplan'!$E$36='Simulatie kostenplan'!$F$22,"",IF(AND($B$300="JA",NOT(LEFT(Personeelsinzet!$H$16,10)="medewerker"),LEFT(Personeelsinzet!$B$29,1)="1"),CONCATENATE("WP- ",WB!$J$4),
IF(AND($B$300="JA",NOT(LEFT(Personeelsinzet!$H$16,10)="medewerker"),LEFT(Personeelsinzet!$B$29,1)="2"),CONCATENATE("WP- ",WB!$J$5),
IF(AND($B$300="JA",NOT(LEFT(Personeelsinzet!$H$16,10)="medewerker"),LEFT(Personeelsinzet!$B$29,1)="3"),CONCATENATE("WP- ",WB!$J$6),
IF(AND($B$300="JA",NOT(LEFT(Personeelsinzet!$H$16,10)="medewerker"),LEFT(Personeelsinzet!$B$29,1)="4"),CONCATENATE("WP- ",WB!$J$7),
IF(AND($B$300="JA",NOT(LEFT(Personeelsinzet!$H$16,10)="medewerker"),LEFT(Personeelsinzet!$B$29,1)="5"),CONCATENATE("WP- ",WB!$J$8),
IF(AND($B$300="JA",NOT(LEFT(Personeelsinzet!$H$16,10)="medewerker"),LEFT(Personeelsinzet!$B$29,1)="6"),CONCATENATE("WP- ",WB!$J$9),
IF(AND($B$300="JA",NOT(LEFT(Personeelsinzet!$H$16,10)="medewerker"),LEFT(Personeelsinzet!$B$29,1)="7"),CONCATENATE("WP- ",WB!$J$10),""))))))))</f>
        <v/>
      </c>
      <c r="C564" s="121">
        <f>IF(B564="",0,IF(Personeelsinzet!$D$93=$AP$5,Personeelsinzet!H$29*G$303,
IF(AND(Personeelsinzet!$D$93=WB!$AP$6,Personeelskosten!$D$11=WB!$Q$5),Personeelsinzet!H$29*WB!$R$12,
IF(AND(Personeelsinzet!$D$93=WB!$AP$6,Personeelskosten!$D$11=WB!$Q$6),Personeelsinzet!H$29*WB!$R$13,""))))</f>
        <v>0</v>
      </c>
      <c r="D564" s="122">
        <f>IF(AND(NOT(D494=""),NOT(LEFT(Personeelsinzet!H$16,10)="medewerker")),G$302,0)</f>
        <v>0</v>
      </c>
      <c r="E564">
        <f t="shared" si="7"/>
        <v>0</v>
      </c>
    </row>
    <row r="565" spans="1:5" x14ac:dyDescent="0.2">
      <c r="A565" t="str">
        <f>'Simulatie kostenplan'!$B$25</f>
        <v>Personeelskosten</v>
      </c>
      <c r="B565" s="120" t="str">
        <f>IF('Simulatie kostenplan'!$E$36='Simulatie kostenplan'!$F$22,"",IF(AND($B$300="JA",NOT(LEFT(Personeelsinzet!$H$16,10)="medewerker"),LEFT(Personeelsinzet!$B$30,1)="1"),CONCATENATE("WP- ",WB!$J$4),
IF(AND($B$300="JA",NOT(LEFT(Personeelsinzet!$H$16,10)="medewerker"),LEFT(Personeelsinzet!$B$30,1)="2"),CONCATENATE("WP- ",WB!$J$5),
IF(AND($B$300="JA",NOT(LEFT(Personeelsinzet!$H$16,10)="medewerker"),LEFT(Personeelsinzet!$B$30,1)="3"),CONCATENATE("WP- ",WB!$J$6),
IF(AND($B$300="JA",NOT(LEFT(Personeelsinzet!$H$16,10)="medewerker"),LEFT(Personeelsinzet!$B$30,1)="4"),CONCATENATE("WP- ",WB!$J$7),
IF(AND($B$300="JA",NOT(LEFT(Personeelsinzet!$H$16,10)="medewerker"),LEFT(Personeelsinzet!$B$30,1)="5"),CONCATENATE("WP- ",WB!$J$8),
IF(AND($B$300="JA",NOT(LEFT(Personeelsinzet!$H$16,10)="medewerker"),LEFT(Personeelsinzet!$B$30,1)="6"),CONCATENATE("WP- ",WB!$J$9),
IF(AND($B$300="JA",NOT(LEFT(Personeelsinzet!$H$16,10)="medewerker"),LEFT(Personeelsinzet!$B$30,1)="7"),CONCATENATE("WP- ",WB!$J$10),""))))))))</f>
        <v/>
      </c>
      <c r="C565" s="121">
        <f>IF(B565="",0,IF(Personeelsinzet!$D$93=$AP$5,Personeelsinzet!H$30*G$303,
IF(AND(Personeelsinzet!$D$93=WB!$AP$6,Personeelskosten!$D$11=WB!$Q$5),Personeelsinzet!H$30*WB!$R$12,
IF(AND(Personeelsinzet!$D$93=WB!$AP$6,Personeelskosten!$D$11=WB!$Q$6),Personeelsinzet!H$30*WB!$R$13,""))))</f>
        <v>0</v>
      </c>
      <c r="D565" s="122">
        <f>IF(AND(NOT(D495=""),NOT(LEFT(Personeelsinzet!H$16,10)="medewerker")),G$302,0)</f>
        <v>0</v>
      </c>
      <c r="E565">
        <f t="shared" si="7"/>
        <v>0</v>
      </c>
    </row>
    <row r="566" spans="1:5" x14ac:dyDescent="0.2">
      <c r="A566" t="str">
        <f>'Simulatie kostenplan'!$B$25</f>
        <v>Personeelskosten</v>
      </c>
      <c r="B566" s="120" t="str">
        <f>IF('Simulatie kostenplan'!$E$36='Simulatie kostenplan'!$F$22,"",IF(AND($B$300="JA",NOT(LEFT(Personeelsinzet!$H$16,10)="medewerker"),LEFT(Personeelsinzet!$B$31,1)="1"),CONCATENATE("WP- ",WB!$J$4),
IF(AND($B$300="JA",NOT(LEFT(Personeelsinzet!$H$16,10)="medewerker"),LEFT(Personeelsinzet!$B$31,1)="2"),CONCATENATE("WP- ",WB!$J$5),
IF(AND($B$300="JA",NOT(LEFT(Personeelsinzet!$H$16,10)="medewerker"),LEFT(Personeelsinzet!$B$31,1)="3"),CONCATENATE("WP- ",WB!$J$6),
IF(AND($B$300="JA",NOT(LEFT(Personeelsinzet!$H$16,10)="medewerker"),LEFT(Personeelsinzet!$B$31,1)="4"),CONCATENATE("WP- ",WB!$J$7),
IF(AND($B$300="JA",NOT(LEFT(Personeelsinzet!$H$16,10)="medewerker"),LEFT(Personeelsinzet!$B$31,1)="5"),CONCATENATE("WP- ",WB!$J$8),
IF(AND($B$300="JA",NOT(LEFT(Personeelsinzet!$H$16,10)="medewerker"),LEFT(Personeelsinzet!$B$31,1)="6"),CONCATENATE("WP- ",WB!$J$9),
IF(AND($B$300="JA",NOT(LEFT(Personeelsinzet!$H$16,10)="medewerker"),LEFT(Personeelsinzet!$B$31,1)="7"),CONCATENATE("WP- ",WB!$J$10),""))))))))</f>
        <v/>
      </c>
      <c r="C566" s="121">
        <f>IF(B566="",0,IF(Personeelsinzet!$D$93=$AP$5,Personeelsinzet!H$31*G$303,
IF(AND(Personeelsinzet!$D$93=WB!$AP$6,Personeelskosten!$D$11=WB!$Q$5),Personeelsinzet!H$31*WB!$R$12,
IF(AND(Personeelsinzet!$D$93=WB!$AP$6,Personeelskosten!$D$11=WB!$Q$6),Personeelsinzet!H$31*WB!$R$13,""))))</f>
        <v>0</v>
      </c>
      <c r="D566" s="122">
        <f>IF(AND(NOT(D496=""),NOT(LEFT(Personeelsinzet!H$16,10)="medewerker")),G$302,0)</f>
        <v>0</v>
      </c>
      <c r="E566">
        <f t="shared" si="7"/>
        <v>0</v>
      </c>
    </row>
    <row r="567" spans="1:5" x14ac:dyDescent="0.2">
      <c r="A567" t="str">
        <f>'Simulatie kostenplan'!$B$25</f>
        <v>Personeelskosten</v>
      </c>
      <c r="B567" s="120" t="str">
        <f>IF('Simulatie kostenplan'!$E$36='Simulatie kostenplan'!$F$22,"",IF(AND($B$300="JA",NOT(LEFT(Personeelsinzet!$H$16,10)="medewerker"),LEFT(Personeelsinzet!$B$32,1)="1"),CONCATENATE("WP- ",WB!$J$4),
IF(AND($B$300="JA",NOT(LEFT(Personeelsinzet!$H$16,10)="medewerker"),LEFT(Personeelsinzet!$B$32,1)="2"),CONCATENATE("WP- ",WB!$J$5),
IF(AND($B$300="JA",NOT(LEFT(Personeelsinzet!$H$16,10)="medewerker"),LEFT(Personeelsinzet!$B$32,1)="3"),CONCATENATE("WP- ",WB!$J$6),
IF(AND($B$300="JA",NOT(LEFT(Personeelsinzet!$H$16,10)="medewerker"),LEFT(Personeelsinzet!$B$32,1)="4"),CONCATENATE("WP- ",WB!$J$7),
IF(AND($B$300="JA",NOT(LEFT(Personeelsinzet!$H$16,10)="medewerker"),LEFT(Personeelsinzet!$B$32,1)="5"),CONCATENATE("WP- ",WB!$J$8),
IF(AND($B$300="JA",NOT(LEFT(Personeelsinzet!$H$16,10)="medewerker"),LEFT(Personeelsinzet!$B$32,1)="6"),CONCATENATE("WP- ",WB!$J$9),
IF(AND($B$300="JA",NOT(LEFT(Personeelsinzet!$H$16,10)="medewerker"),LEFT(Personeelsinzet!$B$32,1)="7"),CONCATENATE("WP- ",WB!$J$10),""))))))))</f>
        <v/>
      </c>
      <c r="C567" s="121">
        <f>IF(B567="",0,IF(Personeelsinzet!$D$93=$AP$5,Personeelsinzet!H$32*G$303,
IF(AND(Personeelsinzet!$D$93=WB!$AP$6,Personeelskosten!$D$11=WB!$Q$5),Personeelsinzet!H$32*WB!$R$12,
IF(AND(Personeelsinzet!$D$93=WB!$AP$6,Personeelskosten!$D$11=WB!$Q$6),Personeelsinzet!H$32*WB!$R$13,""))))</f>
        <v>0</v>
      </c>
      <c r="D567" s="122">
        <f>IF(AND(NOT(D497=""),NOT(LEFT(Personeelsinzet!H$16,10)="medewerker")),G$302,0)</f>
        <v>0</v>
      </c>
      <c r="E567">
        <f t="shared" si="7"/>
        <v>0</v>
      </c>
    </row>
    <row r="568" spans="1:5" x14ac:dyDescent="0.2">
      <c r="A568" t="str">
        <f>'Simulatie kostenplan'!$B$25</f>
        <v>Personeelskosten</v>
      </c>
      <c r="B568" s="120" t="str">
        <f>IF('Simulatie kostenplan'!$E$36='Simulatie kostenplan'!$F$22,"",IF(AND($B$300="JA",NOT(LEFT(Personeelsinzet!$H$16,10)="medewerker"),LEFT(Personeelsinzet!$B$33,1)="1"),CONCATENATE("WP- ",WB!$J$4),
IF(AND($B$300="JA",NOT(LEFT(Personeelsinzet!$H$16,10)="medewerker"),LEFT(Personeelsinzet!$B$33,1)="2"),CONCATENATE("WP- ",WB!$J$5),
IF(AND($B$300="JA",NOT(LEFT(Personeelsinzet!$H$16,10)="medewerker"),LEFT(Personeelsinzet!$B$33,1)="3"),CONCATENATE("WP- ",WB!$J$6),
IF(AND($B$300="JA",NOT(LEFT(Personeelsinzet!$H$16,10)="medewerker"),LEFT(Personeelsinzet!$B$33,1)="4"),CONCATENATE("WP- ",WB!$J$7),
IF(AND($B$300="JA",NOT(LEFT(Personeelsinzet!$H$16,10)="medewerker"),LEFT(Personeelsinzet!$B$33,1)="5"),CONCATENATE("WP- ",WB!$J$8),
IF(AND($B$300="JA",NOT(LEFT(Personeelsinzet!$H$16,10)="medewerker"),LEFT(Personeelsinzet!$B$33,1)="6"),CONCATENATE("WP- ",WB!$J$9),
IF(AND($B$300="JA",NOT(LEFT(Personeelsinzet!$H$16,10)="medewerker"),LEFT(Personeelsinzet!$B$33,1)="7"),CONCATENATE("WP- ",WB!$J$10),""))))))))</f>
        <v/>
      </c>
      <c r="C568" s="121">
        <f>IF(B568="",0,IF(Personeelsinzet!$D$93=$AP$5,Personeelsinzet!H$33*G$303,
IF(AND(Personeelsinzet!$D$93=WB!$AP$6,Personeelskosten!$D$11=WB!$Q$5),Personeelsinzet!H$33*WB!$R$12,
IF(AND(Personeelsinzet!$D$93=WB!$AP$6,Personeelskosten!$D$11=WB!$Q$6),Personeelsinzet!H$33*WB!$R$13,""))))</f>
        <v>0</v>
      </c>
      <c r="D568" s="122">
        <f>IF(AND(NOT(D498=""),NOT(LEFT(Personeelsinzet!H$16,10)="medewerker")),G$302,0)</f>
        <v>0</v>
      </c>
      <c r="E568">
        <f t="shared" ref="E568:E631" si="8">IF(OR(D568=0,D568=""),0,1)</f>
        <v>0</v>
      </c>
    </row>
    <row r="569" spans="1:5" x14ac:dyDescent="0.2">
      <c r="A569" t="str">
        <f>'Simulatie kostenplan'!$B$25</f>
        <v>Personeelskosten</v>
      </c>
      <c r="B569" s="120" t="str">
        <f>IF('Simulatie kostenplan'!$E$36='Simulatie kostenplan'!$F$22,"",IF(AND($B$300="JA",NOT(LEFT(Personeelsinzet!$H$16,10)="medewerker"),LEFT(Personeelsinzet!$B$34,1)="1"),CONCATENATE("WP- ",WB!$J$4),
IF(AND($B$300="JA",NOT(LEFT(Personeelsinzet!$H$16,10)="medewerker"),LEFT(Personeelsinzet!$B$34,1)="2"),CONCATENATE("WP- ",WB!$J$5),
IF(AND($B$300="JA",NOT(LEFT(Personeelsinzet!$H$16,10)="medewerker"),LEFT(Personeelsinzet!$B$34,1)="3"),CONCATENATE("WP- ",WB!$J$6),
IF(AND($B$300="JA",NOT(LEFT(Personeelsinzet!$H$16,10)="medewerker"),LEFT(Personeelsinzet!$B$34,1)="4"),CONCATENATE("WP- ",WB!$J$7),
IF(AND($B$300="JA",NOT(LEFT(Personeelsinzet!$H$16,10)="medewerker"),LEFT(Personeelsinzet!$B$34,1)="5"),CONCATENATE("WP- ",WB!$J$8),
IF(AND($B$300="JA",NOT(LEFT(Personeelsinzet!$H$16,10)="medewerker"),LEFT(Personeelsinzet!$B$34,1)="6"),CONCATENATE("WP- ",WB!$J$9),
IF(AND($B$300="JA",NOT(LEFT(Personeelsinzet!$H$16,10)="medewerker"),LEFT(Personeelsinzet!$B$34,1)="7"),CONCATENATE("WP- ",WB!$J$10),""))))))))</f>
        <v/>
      </c>
      <c r="C569" s="121">
        <f>IF(B569="",0,IF(Personeelsinzet!$D$93=$AP$5,Personeelsinzet!H$34*G$303,
IF(AND(Personeelsinzet!$D$93=WB!$AP$6,Personeelskosten!$D$11=WB!$Q$5),Personeelsinzet!H$34*WB!$R$12,
IF(AND(Personeelsinzet!$D$93=WB!$AP$6,Personeelskosten!$D$11=WB!$Q$6),Personeelsinzet!H$34*WB!$R$13,""))))</f>
        <v>0</v>
      </c>
      <c r="D569" s="122">
        <f>IF(AND(NOT(D499=""),NOT(LEFT(Personeelsinzet!H$16,10)="medewerker")),G$302,0)</f>
        <v>0</v>
      </c>
      <c r="E569">
        <f t="shared" si="8"/>
        <v>0</v>
      </c>
    </row>
    <row r="570" spans="1:5" x14ac:dyDescent="0.2">
      <c r="A570" t="str">
        <f>'Simulatie kostenplan'!$B$25</f>
        <v>Personeelskosten</v>
      </c>
      <c r="B570" s="120" t="str">
        <f>IF('Simulatie kostenplan'!$E$36='Simulatie kostenplan'!$F$22,"",IF(AND($B$300="JA",NOT(LEFT(Personeelsinzet!$H$16,10)="medewerker"),LEFT(Personeelsinzet!$B$35,1)="1"),CONCATENATE("WP- ",WB!$J$4),
IF(AND($B$300="JA",NOT(LEFT(Personeelsinzet!$H$16,10)="medewerker"),LEFT(Personeelsinzet!$B$35,1)="2"),CONCATENATE("WP- ",WB!$J$5),
IF(AND($B$300="JA",NOT(LEFT(Personeelsinzet!$H$16,10)="medewerker"),LEFT(Personeelsinzet!$B$35,1)="3"),CONCATENATE("WP- ",WB!$J$6),
IF(AND($B$300="JA",NOT(LEFT(Personeelsinzet!$H$16,10)="medewerker"),LEFT(Personeelsinzet!$B$35,1)="4"),CONCATENATE("WP- ",WB!$J$7),
IF(AND($B$300="JA",NOT(LEFT(Personeelsinzet!$H$16,10)="medewerker"),LEFT(Personeelsinzet!$B$35,1)="5"),CONCATENATE("WP- ",WB!$J$8),
IF(AND($B$300="JA",NOT(LEFT(Personeelsinzet!$H$16,10)="medewerker"),LEFT(Personeelsinzet!$B$35,1)="6"),CONCATENATE("WP- ",WB!$J$9),
IF(AND($B$300="JA",NOT(LEFT(Personeelsinzet!$H$16,10)="medewerker"),LEFT(Personeelsinzet!$B$35,1)="7"),CONCATENATE("WP- ",WB!$J$10),""))))))))</f>
        <v/>
      </c>
      <c r="C570" s="121">
        <f>IF(B570="",0,IF(Personeelsinzet!$D$93=$AP$5,Personeelsinzet!H$35*G$303,
IF(AND(Personeelsinzet!$D$93=WB!$AP$6,Personeelskosten!$D$11=WB!$Q$5),Personeelsinzet!H$35*WB!$R$12,
IF(AND(Personeelsinzet!$D$93=WB!$AP$6,Personeelskosten!$D$11=WB!$Q$6),Personeelsinzet!H$35*WB!$R$13,""))))</f>
        <v>0</v>
      </c>
      <c r="D570" s="122">
        <f>IF(AND(NOT(D500=""),NOT(LEFT(Personeelsinzet!H$16,10)="medewerker")),G$302,0)</f>
        <v>0</v>
      </c>
      <c r="E570">
        <f t="shared" si="8"/>
        <v>0</v>
      </c>
    </row>
    <row r="571" spans="1:5" x14ac:dyDescent="0.2">
      <c r="A571" t="str">
        <f>'Simulatie kostenplan'!$B$25</f>
        <v>Personeelskosten</v>
      </c>
      <c r="B571" s="120" t="str">
        <f>IF('Simulatie kostenplan'!$E$36='Simulatie kostenplan'!$F$22,"",IF(AND($B$300="JA",NOT(LEFT(Personeelsinzet!$H$16,10)="medewerker"),LEFT(Personeelsinzet!$B$36,1)="1"),CONCATENATE("WP- ",WB!$J$4),
IF(AND($B$300="JA",NOT(LEFT(Personeelsinzet!$H$16,10)="medewerker"),LEFT(Personeelsinzet!$B$36,1)="2"),CONCATENATE("WP- ",WB!$J$5),
IF(AND($B$300="JA",NOT(LEFT(Personeelsinzet!$H$16,10)="medewerker"),LEFT(Personeelsinzet!$B$36,1)="3"),CONCATENATE("WP- ",WB!$J$6),
IF(AND($B$300="JA",NOT(LEFT(Personeelsinzet!$H$16,10)="medewerker"),LEFT(Personeelsinzet!$B$36,1)="4"),CONCATENATE("WP- ",WB!$J$7),
IF(AND($B$300="JA",NOT(LEFT(Personeelsinzet!$H$16,10)="medewerker"),LEFT(Personeelsinzet!$B$36,1)="5"),CONCATENATE("WP- ",WB!$J$8),
IF(AND($B$300="JA",NOT(LEFT(Personeelsinzet!$H$16,10)="medewerker"),LEFT(Personeelsinzet!$B$36,1)="6"),CONCATENATE("WP- ",WB!$J$9),
IF(AND($B$300="JA",NOT(LEFT(Personeelsinzet!$H$16,10)="medewerker"),LEFT(Personeelsinzet!$B$36,1)="7"),CONCATENATE("WP- ",WB!$J$10),""))))))))</f>
        <v/>
      </c>
      <c r="C571" s="121">
        <f>IF(B571="",0,IF(Personeelsinzet!$D$93=$AP$5,Personeelsinzet!H$36*G$303,
IF(AND(Personeelsinzet!$D$93=WB!$AP$6,Personeelskosten!$D$11=WB!$Q$5),Personeelsinzet!H$36*WB!$R$12,
IF(AND(Personeelsinzet!$D$93=WB!$AP$6,Personeelskosten!$D$11=WB!$Q$6),Personeelsinzet!H$36*WB!$R$13,""))))</f>
        <v>0</v>
      </c>
      <c r="D571" s="122">
        <f>IF(AND(NOT(D501=""),NOT(LEFT(Personeelsinzet!H$16,10)="medewerker")),G$302,0)</f>
        <v>0</v>
      </c>
      <c r="E571">
        <f t="shared" si="8"/>
        <v>0</v>
      </c>
    </row>
    <row r="572" spans="1:5" x14ac:dyDescent="0.2">
      <c r="A572" t="str">
        <f>'Simulatie kostenplan'!$B$25</f>
        <v>Personeelskosten</v>
      </c>
      <c r="B572" s="120" t="str">
        <f>IF('Simulatie kostenplan'!$E$36='Simulatie kostenplan'!$F$22,"",IF(AND($B$300="JA",NOT(LEFT(Personeelsinzet!$H$16,10)="medewerker"),LEFT(Personeelsinzet!$B$37,1)="1"),CONCATENATE("WP- ",WB!$J$4),
IF(AND($B$300="JA",NOT(LEFT(Personeelsinzet!$H$16,10)="medewerker"),LEFT(Personeelsinzet!$B$37,1)="2"),CONCATENATE("WP- ",WB!$J$5),
IF(AND($B$300="JA",NOT(LEFT(Personeelsinzet!$H$16,10)="medewerker"),LEFT(Personeelsinzet!$B$37,1)="3"),CONCATENATE("WP- ",WB!$J$6),
IF(AND($B$300="JA",NOT(LEFT(Personeelsinzet!$H$16,10)="medewerker"),LEFT(Personeelsinzet!$B$37,1)="4"),CONCATENATE("WP- ",WB!$J$7),
IF(AND($B$300="JA",NOT(LEFT(Personeelsinzet!$H$16,10)="medewerker"),LEFT(Personeelsinzet!$B$37,1)="5"),CONCATENATE("WP- ",WB!$J$8),
IF(AND($B$300="JA",NOT(LEFT(Personeelsinzet!$H$16,10)="medewerker"),LEFT(Personeelsinzet!$B$37,1)="6"),CONCATENATE("WP- ",WB!$J$9),
IF(AND($B$300="JA",NOT(LEFT(Personeelsinzet!$H$16,10)="medewerker"),LEFT(Personeelsinzet!$B$37,1)="7"),CONCATENATE("WP- ",WB!$J$10),""))))))))</f>
        <v/>
      </c>
      <c r="C572" s="121">
        <f>IF(B572="",0,IF(Personeelsinzet!$D$93=$AP$5,Personeelsinzet!H$37*G$303,
IF(AND(Personeelsinzet!$D$93=WB!$AP$6,Personeelskosten!$D$11=WB!$Q$5),Personeelsinzet!H$37*WB!$R$12,
IF(AND(Personeelsinzet!$D$93=WB!$AP$6,Personeelskosten!$D$11=WB!$Q$6),Personeelsinzet!H$37*WB!$R$13,""))))</f>
        <v>0</v>
      </c>
      <c r="D572" s="122">
        <f>IF(AND(NOT(D502=""),NOT(LEFT(Personeelsinzet!H$16,10)="medewerker")),G$302,0)</f>
        <v>0</v>
      </c>
      <c r="E572">
        <f t="shared" si="8"/>
        <v>0</v>
      </c>
    </row>
    <row r="573" spans="1:5" x14ac:dyDescent="0.2">
      <c r="A573" t="str">
        <f>'Simulatie kostenplan'!$B$25</f>
        <v>Personeelskosten</v>
      </c>
      <c r="B573" s="120" t="str">
        <f>IF('Simulatie kostenplan'!$E$36='Simulatie kostenplan'!$F$22,"",IF(AND($B$300="JA",NOT(LEFT(Personeelsinzet!$H$16,10)="medewerker"),LEFT(Personeelsinzet!$B$38,1)="1"),CONCATENATE("WP- ",WB!$J$4),
IF(AND($B$300="JA",NOT(LEFT(Personeelsinzet!$H$16,10)="medewerker"),LEFT(Personeelsinzet!$B$38,1)="2"),CONCATENATE("WP- ",WB!$J$5),
IF(AND($B$300="JA",NOT(LEFT(Personeelsinzet!$H$16,10)="medewerker"),LEFT(Personeelsinzet!$B$38,1)="3"),CONCATENATE("WP- ",WB!$J$6),
IF(AND($B$300="JA",NOT(LEFT(Personeelsinzet!$H$16,10)="medewerker"),LEFT(Personeelsinzet!$B$38,1)="4"),CONCATENATE("WP- ",WB!$J$7),
IF(AND($B$300="JA",NOT(LEFT(Personeelsinzet!$H$16,10)="medewerker"),LEFT(Personeelsinzet!$B$38,1)="5"),CONCATENATE("WP- ",WB!$J$8),
IF(AND($B$300="JA",NOT(LEFT(Personeelsinzet!$H$16,10)="medewerker"),LEFT(Personeelsinzet!$B$38,1)="6"),CONCATENATE("WP- ",WB!$J$9),
IF(AND($B$300="JA",NOT(LEFT(Personeelsinzet!$H$16,10)="medewerker"),LEFT(Personeelsinzet!$B$38,1)="7"),CONCATENATE("WP- ",WB!$J$10),""))))))))</f>
        <v/>
      </c>
      <c r="C573" s="121">
        <f>IF(B573="",0,IF(Personeelsinzet!$D$93=$AP$5,Personeelsinzet!H$38*G$303,
IF(AND(Personeelsinzet!$D$93=WB!$AP$6,Personeelskosten!$D$11=WB!$Q$5),Personeelsinzet!H$38*WB!$R$12,
IF(AND(Personeelsinzet!$D$93=WB!$AP$6,Personeelskosten!$D$11=WB!$Q$6),Personeelsinzet!H$38*WB!$R$13,""))))</f>
        <v>0</v>
      </c>
      <c r="D573" s="122">
        <f>IF(AND(NOT(D503=""),NOT(LEFT(Personeelsinzet!H$16,10)="medewerker")),G$302,0)</f>
        <v>0</v>
      </c>
      <c r="E573">
        <f t="shared" si="8"/>
        <v>0</v>
      </c>
    </row>
    <row r="574" spans="1:5" x14ac:dyDescent="0.2">
      <c r="A574" t="str">
        <f>'Simulatie kostenplan'!$B$25</f>
        <v>Personeelskosten</v>
      </c>
      <c r="B574" s="120" t="str">
        <f>IF('Simulatie kostenplan'!$E$36='Simulatie kostenplan'!$F$22,"",IF(AND($B$300="JA",NOT(LEFT(Personeelsinzet!$H$16,10)="medewerker"),LEFT(Personeelsinzet!$B$39,1)="1"),CONCATENATE("WP- ",WB!$J$4),
IF(AND($B$300="JA",NOT(LEFT(Personeelsinzet!$H$16,10)="medewerker"),LEFT(Personeelsinzet!$B$39,1)="2"),CONCATENATE("WP- ",WB!$J$5),
IF(AND($B$300="JA",NOT(LEFT(Personeelsinzet!$H$16,10)="medewerker"),LEFT(Personeelsinzet!$B$39,1)="3"),CONCATENATE("WP- ",WB!$J$6),
IF(AND($B$300="JA",NOT(LEFT(Personeelsinzet!$H$16,10)="medewerker"),LEFT(Personeelsinzet!$B$39,1)="4"),CONCATENATE("WP- ",WB!$J$7),
IF(AND($B$300="JA",NOT(LEFT(Personeelsinzet!$H$16,10)="medewerker"),LEFT(Personeelsinzet!$B$39,1)="5"),CONCATENATE("WP- ",WB!$J$8),
IF(AND($B$300="JA",NOT(LEFT(Personeelsinzet!$H$16,10)="medewerker"),LEFT(Personeelsinzet!$B$39,1)="6"),CONCATENATE("WP- ",WB!$J$9),
IF(AND($B$300="JA",NOT(LEFT(Personeelsinzet!$H$16,10)="medewerker"),LEFT(Personeelsinzet!$B$39,1)="7"),CONCATENATE("WP- ",WB!$J$10),""))))))))</f>
        <v/>
      </c>
      <c r="C574" s="121">
        <f>IF(B574="",0,IF(Personeelsinzet!$D$93=$AP$5,Personeelsinzet!H$39*G$303,
IF(AND(Personeelsinzet!$D$93=WB!$AP$6,Personeelskosten!$D$11=WB!$Q$5),Personeelsinzet!H$39*WB!$R$12,
IF(AND(Personeelsinzet!$D$93=WB!$AP$6,Personeelskosten!$D$11=WB!$Q$6),Personeelsinzet!H$39*WB!$R$13,""))))</f>
        <v>0</v>
      </c>
      <c r="D574" s="122">
        <f>IF(AND(NOT(D504=""),NOT(LEFT(Personeelsinzet!H$16,10)="medewerker")),G$302,0)</f>
        <v>0</v>
      </c>
      <c r="E574">
        <f t="shared" si="8"/>
        <v>0</v>
      </c>
    </row>
    <row r="575" spans="1:5" x14ac:dyDescent="0.2">
      <c r="A575" t="str">
        <f>'Simulatie kostenplan'!$B$25</f>
        <v>Personeelskosten</v>
      </c>
      <c r="B575" s="120" t="str">
        <f>IF('Simulatie kostenplan'!$E$36='Simulatie kostenplan'!$F$22,"",IF(AND($B$300="JA",NOT(LEFT(Personeelsinzet!$H$16,10)="medewerker"),LEFT(Personeelsinzet!$B$40,1)="1"),CONCATENATE("WP- ",WB!$J$4),
IF(AND($B$300="JA",NOT(LEFT(Personeelsinzet!$H$16,10)="medewerker"),LEFT(Personeelsinzet!$B$40,1)="2"),CONCATENATE("WP- ",WB!$J$5),
IF(AND($B$300="JA",NOT(LEFT(Personeelsinzet!$H$16,10)="medewerker"),LEFT(Personeelsinzet!$B$40,1)="3"),CONCATENATE("WP- ",WB!$J$6),
IF(AND($B$300="JA",NOT(LEFT(Personeelsinzet!$H$16,10)="medewerker"),LEFT(Personeelsinzet!$B$40,1)="4"),CONCATENATE("WP- ",WB!$J$7),
IF(AND($B$300="JA",NOT(LEFT(Personeelsinzet!$H$16,10)="medewerker"),LEFT(Personeelsinzet!$B$40,1)="5"),CONCATENATE("WP- ",WB!$J$8),
IF(AND($B$300="JA",NOT(LEFT(Personeelsinzet!$H$16,10)="medewerker"),LEFT(Personeelsinzet!$B$40,1)="6"),CONCATENATE("WP- ",WB!$J$9),
IF(AND($B$300="JA",NOT(LEFT(Personeelsinzet!$H$16,10)="medewerker"),LEFT(Personeelsinzet!$B$40,1)="7"),CONCATENATE("WP- ",WB!$J$10),""))))))))</f>
        <v/>
      </c>
      <c r="C575" s="121">
        <f>IF(B575="",0,IF(Personeelsinzet!$D$93=$AP$5,Personeelsinzet!H$40*G$303,
IF(AND(Personeelsinzet!$D$93=WB!$AP$6,Personeelskosten!$D$11=WB!$Q$5),Personeelsinzet!H$40*WB!$R$12,
IF(AND(Personeelsinzet!$D$93=WB!$AP$6,Personeelskosten!$D$11=WB!$Q$6),Personeelsinzet!H$40*WB!$R$13,""))))</f>
        <v>0</v>
      </c>
      <c r="D575" s="122">
        <f>IF(AND(NOT(D505=""),NOT(LEFT(Personeelsinzet!H$16,10)="medewerker")),G$302,0)</f>
        <v>0</v>
      </c>
      <c r="E575">
        <f t="shared" si="8"/>
        <v>0</v>
      </c>
    </row>
    <row r="576" spans="1:5" x14ac:dyDescent="0.2">
      <c r="A576" t="str">
        <f>'Simulatie kostenplan'!$B$25</f>
        <v>Personeelskosten</v>
      </c>
      <c r="B576" s="120" t="str">
        <f>IF('Simulatie kostenplan'!$E$36='Simulatie kostenplan'!$F$22,"",IF(AND($B$300="JA",NOT(LEFT(Personeelsinzet!$H$16,10)="medewerker"),LEFT(Personeelsinzet!$B$41,1)="1"),CONCATENATE("WP- ",WB!$J$4),
IF(AND($B$300="JA",NOT(LEFT(Personeelsinzet!$H$16,10)="medewerker"),LEFT(Personeelsinzet!$B$41,1)="2"),CONCATENATE("WP- ",WB!$J$5),
IF(AND($B$300="JA",NOT(LEFT(Personeelsinzet!$H$16,10)="medewerker"),LEFT(Personeelsinzet!$B$41,1)="3"),CONCATENATE("WP- ",WB!$J$6),
IF(AND($B$300="JA",NOT(LEFT(Personeelsinzet!$H$16,10)="medewerker"),LEFT(Personeelsinzet!$B$41,1)="4"),CONCATENATE("WP- ",WB!$J$7),
IF(AND($B$300="JA",NOT(LEFT(Personeelsinzet!$H$16,10)="medewerker"),LEFT(Personeelsinzet!$B$41,1)="5"),CONCATENATE("WP- ",WB!$J$8),
IF(AND($B$300="JA",NOT(LEFT(Personeelsinzet!$H$16,10)="medewerker"),LEFT(Personeelsinzet!$B$41,1)="6"),CONCATENATE("WP- ",WB!$J$9),
IF(AND($B$300="JA",NOT(LEFT(Personeelsinzet!$H$16,10)="medewerker"),LEFT(Personeelsinzet!$B$41,1)="7"),CONCATENATE("WP- ",WB!$J$10),""))))))))</f>
        <v/>
      </c>
      <c r="C576" s="121">
        <f>IF(B576="",0,IF(Personeelsinzet!$D$93=$AP$5,Personeelsinzet!H$41*G$303,
IF(AND(Personeelsinzet!$D$93=WB!$AP$6,Personeelskosten!$D$11=WB!$Q$5),Personeelsinzet!H$41*WB!$R$12,
IF(AND(Personeelsinzet!$D$93=WB!$AP$6,Personeelskosten!$D$11=WB!$Q$6),Personeelsinzet!H$41*WB!$R$13,""))))</f>
        <v>0</v>
      </c>
      <c r="D576" s="122">
        <f>IF(AND(NOT(D506=""),NOT(LEFT(Personeelsinzet!H$16,10)="medewerker")),G$302,0)</f>
        <v>0</v>
      </c>
      <c r="E576">
        <f t="shared" si="8"/>
        <v>0</v>
      </c>
    </row>
    <row r="577" spans="1:6" x14ac:dyDescent="0.2">
      <c r="A577" t="str">
        <f>'Simulatie kostenplan'!$B$25</f>
        <v>Personeelskosten</v>
      </c>
      <c r="B577" s="120" t="str">
        <f>IF('Simulatie kostenplan'!$E$36='Simulatie kostenplan'!$F$22,"",IF(AND($B$300="JA",NOT(LEFT(Personeelsinzet!$H$16,10)="medewerker"),LEFT(Personeelsinzet!$B$42,1)="1"),CONCATENATE("WP- ",WB!$J$4),
IF(AND($B$300="JA",NOT(LEFT(Personeelsinzet!$H$16,10)="medewerker"),LEFT(Personeelsinzet!$B$42,1)="2"),CONCATENATE("WP- ",WB!$J$5),
IF(AND($B$300="JA",NOT(LEFT(Personeelsinzet!$H$16,10)="medewerker"),LEFT(Personeelsinzet!$B$42,1)="3"),CONCATENATE("WP- ",WB!$J$6),
IF(AND($B$300="JA",NOT(LEFT(Personeelsinzet!$H$16,10)="medewerker"),LEFT(Personeelsinzet!$B$42,1)="4"),CONCATENATE("WP- ",WB!$J$7),
IF(AND($B$300="JA",NOT(LEFT(Personeelsinzet!$H$16,10)="medewerker"),LEFT(Personeelsinzet!$B$42,1)="5"),CONCATENATE("WP- ",WB!$J$8),
IF(AND($B$300="JA",NOT(LEFT(Personeelsinzet!$H$16,10)="medewerker"),LEFT(Personeelsinzet!$B$42,1)="6"),CONCATENATE("WP- ",WB!$J$9),
IF(AND($B$300="JA",NOT(LEFT(Personeelsinzet!$H$16,10)="medewerker"),LEFT(Personeelsinzet!$B$42,1)="7"),CONCATENATE("WP- ",WB!$J$10),""))))))))</f>
        <v/>
      </c>
      <c r="C577" s="121">
        <f>IF(B577="",0,IF(Personeelsinzet!$D$93=$AP$5,Personeelsinzet!H$42*G$303,
IF(AND(Personeelsinzet!$D$93=WB!$AP$6,Personeelskosten!$D$11=WB!$Q$5),Personeelsinzet!H$42*WB!$R$12,
IF(AND(Personeelsinzet!$D$93=WB!$AP$6,Personeelskosten!$D$11=WB!$Q$6),Personeelsinzet!H$42*WB!$R$13,""))))</f>
        <v>0</v>
      </c>
      <c r="D577" s="122">
        <f>IF(AND(NOT(D507=""),NOT(LEFT(Personeelsinzet!H$16,10)="medewerker")),G$302,0)</f>
        <v>0</v>
      </c>
      <c r="E577">
        <f t="shared" si="8"/>
        <v>0</v>
      </c>
    </row>
    <row r="578" spans="1:6" x14ac:dyDescent="0.2">
      <c r="A578" t="str">
        <f>'Simulatie kostenplan'!$B$25</f>
        <v>Personeelskosten</v>
      </c>
      <c r="B578" s="120" t="str">
        <f>IF('Simulatie kostenplan'!$E$36='Simulatie kostenplan'!$F$22,"",IF(AND($B$300="JA",NOT(LEFT(Personeelsinzet!$H$16,10)="medewerker"),LEFT(Personeelsinzet!$B$43,1)="1"),CONCATENATE("WP- ",WB!$J$4),
IF(AND($B$300="JA",NOT(LEFT(Personeelsinzet!$H$16,10)="medewerker"),LEFT(Personeelsinzet!$B$43,1)="2"),CONCATENATE("WP- ",WB!$J$5),
IF(AND($B$300="JA",NOT(LEFT(Personeelsinzet!$H$16,10)="medewerker"),LEFT(Personeelsinzet!$B$43,1)="3"),CONCATENATE("WP- ",WB!$J$6),
IF(AND($B$300="JA",NOT(LEFT(Personeelsinzet!$H$16,10)="medewerker"),LEFT(Personeelsinzet!$B$43,1)="4"),CONCATENATE("WP- ",WB!$J$7),
IF(AND($B$300="JA",NOT(LEFT(Personeelsinzet!$H$16,10)="medewerker"),LEFT(Personeelsinzet!$B$43,1)="5"),CONCATENATE("WP- ",WB!$J$8),
IF(AND($B$300="JA",NOT(LEFT(Personeelsinzet!$H$16,10)="medewerker"),LEFT(Personeelsinzet!$B$43,1)="6"),CONCATENATE("WP- ",WB!$J$9),
IF(AND($B$300="JA",NOT(LEFT(Personeelsinzet!$H$16,10)="medewerker"),LEFT(Personeelsinzet!$B$43,1)="7"),CONCATENATE("WP- ",WB!$J$10),""))))))))</f>
        <v/>
      </c>
      <c r="C578" s="121">
        <f>IF(B578="",0,IF(Personeelsinzet!$D$93=$AP$5,Personeelsinzet!H$43*G$303,
IF(AND(Personeelsinzet!$D$93=WB!$AP$6,Personeelskosten!$D$11=WB!$Q$5),Personeelsinzet!H$43*WB!$R$12,
IF(AND(Personeelsinzet!$D$93=WB!$AP$6,Personeelskosten!$D$11=WB!$Q$6),Personeelsinzet!H$43*WB!$R$13,""))))</f>
        <v>0</v>
      </c>
      <c r="D578" s="122">
        <f>IF(AND(NOT(D508=""),NOT(LEFT(Personeelsinzet!H$16,10)="medewerker")),G$302,0)</f>
        <v>0</v>
      </c>
      <c r="E578">
        <f t="shared" si="8"/>
        <v>0</v>
      </c>
    </row>
    <row r="579" spans="1:6" x14ac:dyDescent="0.2">
      <c r="A579" t="str">
        <f>'Simulatie kostenplan'!$B$25</f>
        <v>Personeelskosten</v>
      </c>
      <c r="B579" s="120" t="str">
        <f>IF('Simulatie kostenplan'!$E$36='Simulatie kostenplan'!$F$22,"",IF(AND($B$300="JA",NOT(LEFT(Personeelsinzet!$H$16,10)="medewerker"),LEFT(Personeelsinzet!$B$44,1)="1"),CONCATENATE("WP- ",WB!$J$4),
IF(AND($B$300="JA",NOT(LEFT(Personeelsinzet!$H$16,10)="medewerker"),LEFT(Personeelsinzet!$B$44,1)="2"),CONCATENATE("WP- ",WB!$J$5),
IF(AND($B$300="JA",NOT(LEFT(Personeelsinzet!$H$16,10)="medewerker"),LEFT(Personeelsinzet!$B$44,1)="3"),CONCATENATE("WP- ",WB!$J$6),
IF(AND($B$300="JA",NOT(LEFT(Personeelsinzet!$H$16,10)="medewerker"),LEFT(Personeelsinzet!$B$44,1)="4"),CONCATENATE("WP- ",WB!$J$7),
IF(AND($B$300="JA",NOT(LEFT(Personeelsinzet!$H$16,10)="medewerker"),LEFT(Personeelsinzet!$B$44,1)="5"),CONCATENATE("WP- ",WB!$J$8),
IF(AND($B$300="JA",NOT(LEFT(Personeelsinzet!$H$16,10)="medewerker"),LEFT(Personeelsinzet!$B$44,1)="6"),CONCATENATE("WP- ",WB!$J$9),
IF(AND($B$300="JA",NOT(LEFT(Personeelsinzet!$H$16,10)="medewerker"),LEFT(Personeelsinzet!$B$44,1)="7"),CONCATENATE("WP- ",WB!$J$10),""))))))))</f>
        <v/>
      </c>
      <c r="C579" s="121">
        <f>IF(B579="",0,IF(Personeelsinzet!$D$93=$AP$5,Personeelsinzet!H$44*G$303,
IF(AND(Personeelsinzet!$D$93=WB!$AP$6,Personeelskosten!$D$11=WB!$Q$5),Personeelsinzet!H$44*WB!$R$12,
IF(AND(Personeelsinzet!$D$93=WB!$AP$6,Personeelskosten!$D$11=WB!$Q$6),Personeelsinzet!H$44*WB!$R$13,""))))</f>
        <v>0</v>
      </c>
      <c r="D579" s="122">
        <f>IF(AND(NOT(D509=""),NOT(LEFT(Personeelsinzet!H$16,10)="medewerker")),G$302,0)</f>
        <v>0</v>
      </c>
      <c r="E579">
        <f t="shared" si="8"/>
        <v>0</v>
      </c>
    </row>
    <row r="580" spans="1:6" x14ac:dyDescent="0.2">
      <c r="A580" t="str">
        <f>'Simulatie kostenplan'!$B$25</f>
        <v>Personeelskosten</v>
      </c>
      <c r="B580" s="120" t="str">
        <f>IF('Simulatie kostenplan'!$E$36='Simulatie kostenplan'!$F$22,"",IF(AND($B$300="JA",NOT(LEFT(Personeelsinzet!$H$16,10)="medewerker"),LEFT(Personeelsinzet!$B$45,1)="1"),CONCATENATE("WP- ",WB!$J$4),
IF(AND($B$300="JA",NOT(LEFT(Personeelsinzet!$H$16,10)="medewerker"),LEFT(Personeelsinzet!$B$45,1)="2"),CONCATENATE("WP- ",WB!$J$5),
IF(AND($B$300="JA",NOT(LEFT(Personeelsinzet!$H$16,10)="medewerker"),LEFT(Personeelsinzet!$B$45,1)="3"),CONCATENATE("WP- ",WB!$J$6),
IF(AND($B$300="JA",NOT(LEFT(Personeelsinzet!$H$16,10)="medewerker"),LEFT(Personeelsinzet!$B$45,1)="4"),CONCATENATE("WP- ",WB!$J$7),
IF(AND($B$300="JA",NOT(LEFT(Personeelsinzet!$H$16,10)="medewerker"),LEFT(Personeelsinzet!$B$45,1)="5"),CONCATENATE("WP- ",WB!$J$8),
IF(AND($B$300="JA",NOT(LEFT(Personeelsinzet!$H$16,10)="medewerker"),LEFT(Personeelsinzet!$B$45,1)="6"),CONCATENATE("WP- ",WB!$J$9),
IF(AND($B$300="JA",NOT(LEFT(Personeelsinzet!$H$16,10)="medewerker"),LEFT(Personeelsinzet!$B$45,1)="7"),CONCATENATE("WP- ",WB!$J$10),""))))))))</f>
        <v/>
      </c>
      <c r="C580" s="121">
        <f>IF(B580="",0,IF(Personeelsinzet!$D$93=$AP$5,Personeelsinzet!H$45*G$303,
IF(AND(Personeelsinzet!$D$93=WB!$AP$6,Personeelskosten!$D$11=WB!$Q$5),Personeelsinzet!H$45*WB!$R$12,
IF(AND(Personeelsinzet!$D$93=WB!$AP$6,Personeelskosten!$D$11=WB!$Q$6),Personeelsinzet!H$45*WB!$R$13,""))))</f>
        <v>0</v>
      </c>
      <c r="D580" s="122">
        <f>IF(AND(NOT(D510=""),NOT(LEFT(Personeelsinzet!H$16,10)="medewerker")),G$302,0)</f>
        <v>0</v>
      </c>
      <c r="E580">
        <f t="shared" si="8"/>
        <v>0</v>
      </c>
    </row>
    <row r="581" spans="1:6" x14ac:dyDescent="0.2">
      <c r="A581" t="str">
        <f>'Simulatie kostenplan'!$B$25</f>
        <v>Personeelskosten</v>
      </c>
      <c r="B581" s="120" t="str">
        <f>IF('Simulatie kostenplan'!$E$36='Simulatie kostenplan'!$F$22,"",IF(AND($B$300="JA",NOT(LEFT(Personeelsinzet!$H$16,10)="medewerker"),LEFT(Personeelsinzet!$B$46,1)="1"),CONCATENATE("WP- ",WB!$J$4),
IF(AND($B$300="JA",NOT(LEFT(Personeelsinzet!$H$16,10)="medewerker"),LEFT(Personeelsinzet!$B$46,1)="2"),CONCATENATE("WP- ",WB!$J$5),
IF(AND($B$300="JA",NOT(LEFT(Personeelsinzet!$H$16,10)="medewerker"),LEFT(Personeelsinzet!$B$46,1)="3"),CONCATENATE("WP- ",WB!$J$6),
IF(AND($B$300="JA",NOT(LEFT(Personeelsinzet!$H$16,10)="medewerker"),LEFT(Personeelsinzet!$B$46,1)="4"),CONCATENATE("WP- ",WB!$J$7),
IF(AND($B$300="JA",NOT(LEFT(Personeelsinzet!$H$16,10)="medewerker"),LEFT(Personeelsinzet!$B$46,1)="5"),CONCATENATE("WP- ",WB!$J$8),
IF(AND($B$300="JA",NOT(LEFT(Personeelsinzet!$H$16,10)="medewerker"),LEFT(Personeelsinzet!$B$46,1)="6"),CONCATENATE("WP- ",WB!$J$9),
IF(AND($B$300="JA",NOT(LEFT(Personeelsinzet!$H$16,10)="medewerker"),LEFT(Personeelsinzet!$B$46,1)="7"),CONCATENATE("WP- ",WB!$J$10),""))))))))</f>
        <v/>
      </c>
      <c r="C581" s="121">
        <f>IF(B581="",0,IF(Personeelsinzet!$D$93=$AP$5,Personeelsinzet!H$46*G$303,
IF(AND(Personeelsinzet!$D$93=WB!$AP$6,Personeelskosten!$D$11=WB!$Q$5),Personeelsinzet!H$46*WB!$R$12,
IF(AND(Personeelsinzet!$D$93=WB!$AP$6,Personeelskosten!$D$11=WB!$Q$6),Personeelsinzet!H$46*WB!$R$13,""))))</f>
        <v>0</v>
      </c>
      <c r="D581" s="122">
        <f>IF(AND(NOT(D511=""),NOT(LEFT(Personeelsinzet!H$16,10)="medewerker")),G$302,0)</f>
        <v>0</v>
      </c>
      <c r="E581">
        <f t="shared" si="8"/>
        <v>0</v>
      </c>
    </row>
    <row r="582" spans="1:6" x14ac:dyDescent="0.2">
      <c r="A582" t="str">
        <f>'Simulatie kostenplan'!$B$25</f>
        <v>Personeelskosten</v>
      </c>
      <c r="B582" s="120" t="str">
        <f>IF('Simulatie kostenplan'!$E$36='Simulatie kostenplan'!$F$22,"",IF(AND($B$300="JA",NOT(LEFT(Personeelsinzet!$H$16,10)="medewerker"),LEFT(Personeelsinzet!$B$47,1)="1"),CONCATENATE("WP- ",WB!$J$4),
IF(AND($B$300="JA",NOT(LEFT(Personeelsinzet!$H$16,10)="medewerker"),LEFT(Personeelsinzet!$B$47,1)="2"),CONCATENATE("WP- ",WB!$J$5),
IF(AND($B$300="JA",NOT(LEFT(Personeelsinzet!$H$16,10)="medewerker"),LEFT(Personeelsinzet!$B$47,1)="3"),CONCATENATE("WP- ",WB!$J$6),
IF(AND($B$300="JA",NOT(LEFT(Personeelsinzet!$H$16,10)="medewerker"),LEFT(Personeelsinzet!$B$47,1)="4"),CONCATENATE("WP- ",WB!$J$7),
IF(AND($B$300="JA",NOT(LEFT(Personeelsinzet!$H$16,10)="medewerker"),LEFT(Personeelsinzet!$B$47,1)="5"),CONCATENATE("WP- ",WB!$J$8),
IF(AND($B$300="JA",NOT(LEFT(Personeelsinzet!$H$16,10)="medewerker"),LEFT(Personeelsinzet!$B$47,1)="6"),CONCATENATE("WP- ",WB!$J$9),
IF(AND($B$300="JA",NOT(LEFT(Personeelsinzet!$H$16,10)="medewerker"),LEFT(Personeelsinzet!$B$47,1)="7"),CONCATENATE("WP- ",WB!$J$10),""))))))))</f>
        <v/>
      </c>
      <c r="C582" s="121">
        <f>IF(B582="",0,IF(Personeelsinzet!$D$93=$AP$5,Personeelsinzet!H$47*G$303,
IF(AND(Personeelsinzet!$D$93=WB!$AP$6,Personeelskosten!$D$11=WB!$Q$5),Personeelsinzet!H$47*WB!$R$12,
IF(AND(Personeelsinzet!$D$93=WB!$AP$6,Personeelskosten!$D$11=WB!$Q$6),Personeelsinzet!H$47*WB!$R$13,""))))</f>
        <v>0</v>
      </c>
      <c r="D582" s="122">
        <f>IF(AND(NOT(D512=""),NOT(LEFT(Personeelsinzet!H$16,10)="medewerker")),G$302,0)</f>
        <v>0</v>
      </c>
      <c r="E582">
        <f t="shared" si="8"/>
        <v>0</v>
      </c>
    </row>
    <row r="583" spans="1:6" x14ac:dyDescent="0.2">
      <c r="A583" t="str">
        <f>'Simulatie kostenplan'!$B$25</f>
        <v>Personeelskosten</v>
      </c>
      <c r="B583" s="120" t="str">
        <f>IF('Simulatie kostenplan'!$E$36='Simulatie kostenplan'!$F$22,"",IF(AND($B$300="JA",NOT(LEFT(Personeelsinzet!$H$16,10)="medewerker"),LEFT(Personeelsinzet!$B$48,1)="1"),CONCATENATE("WP- ",WB!$J$4),
IF(AND($B$300="JA",NOT(LEFT(Personeelsinzet!$H$16,10)="medewerker"),LEFT(Personeelsinzet!$B$48,1)="2"),CONCATENATE("WP- ",WB!$J$5),
IF(AND($B$300="JA",NOT(LEFT(Personeelsinzet!$H$16,10)="medewerker"),LEFT(Personeelsinzet!$B$48,1)="3"),CONCATENATE("WP- ",WB!$J$6),
IF(AND($B$300="JA",NOT(LEFT(Personeelsinzet!$H$16,10)="medewerker"),LEFT(Personeelsinzet!$B$48,1)="4"),CONCATENATE("WP- ",WB!$J$7),
IF(AND($B$300="JA",NOT(LEFT(Personeelsinzet!$H$16,10)="medewerker"),LEFT(Personeelsinzet!$B$48,1)="5"),CONCATENATE("WP- ",WB!$J$8),
IF(AND($B$300="JA",NOT(LEFT(Personeelsinzet!$H$16,10)="medewerker"),LEFT(Personeelsinzet!$B$48,1)="6"),CONCATENATE("WP- ",WB!$J$9),
IF(AND($B$300="JA",NOT(LEFT(Personeelsinzet!$H$16,10)="medewerker"),LEFT(Personeelsinzet!$B$48,1)="7"),CONCATENATE("WP- ",WB!$J$10),""))))))))</f>
        <v/>
      </c>
      <c r="C583" s="121">
        <f>IF(B583="",0,IF(Personeelsinzet!$D$93=$AP$5,Personeelsinzet!H$48*G$303,
IF(AND(Personeelsinzet!$D$93=WB!$AP$6,Personeelskosten!$D$11=WB!$Q$5),Personeelsinzet!H$48*WB!$R$12,
IF(AND(Personeelsinzet!$D$93=WB!$AP$6,Personeelskosten!$D$11=WB!$Q$6),Personeelsinzet!H$48*WB!$R$13,""))))</f>
        <v>0</v>
      </c>
      <c r="D583" s="122">
        <f>IF(AND(NOT(D513=""),NOT(LEFT(Personeelsinzet!H$16,10)="medewerker")),G$302,0)</f>
        <v>0</v>
      </c>
      <c r="E583">
        <f t="shared" si="8"/>
        <v>0</v>
      </c>
    </row>
    <row r="584" spans="1:6" x14ac:dyDescent="0.2">
      <c r="A584" t="str">
        <f>'Simulatie kostenplan'!$B$25</f>
        <v>Personeelskosten</v>
      </c>
      <c r="B584" s="120" t="str">
        <f>IF('Simulatie kostenplan'!$E$36='Simulatie kostenplan'!$F$22,"",IF(AND($B$300="JA",NOT(LEFT(Personeelsinzet!$H$16,10)="medewerker"),LEFT(Personeelsinzet!$B$49,1)="1"),CONCATENATE("WP- ",WB!$J$4),
IF(AND($B$300="JA",NOT(LEFT(Personeelsinzet!$H$16,10)="medewerker"),LEFT(Personeelsinzet!$B$49,1)="2"),CONCATENATE("WP- ",WB!$J$5),
IF(AND($B$300="JA",NOT(LEFT(Personeelsinzet!$H$16,10)="medewerker"),LEFT(Personeelsinzet!$B$49,1)="3"),CONCATENATE("WP- ",WB!$J$6),
IF(AND($B$300="JA",NOT(LEFT(Personeelsinzet!$H$16,10)="medewerker"),LEFT(Personeelsinzet!$B$49,1)="4"),CONCATENATE("WP- ",WB!$J$7),
IF(AND($B$300="JA",NOT(LEFT(Personeelsinzet!$H$16,10)="medewerker"),LEFT(Personeelsinzet!$B$49,1)="5"),CONCATENATE("WP- ",WB!$J$8),
IF(AND($B$300="JA",NOT(LEFT(Personeelsinzet!$H$16,10)="medewerker"),LEFT(Personeelsinzet!$B$49,1)="6"),CONCATENATE("WP- ",WB!$J$9),
IF(AND($B$300="JA",NOT(LEFT(Personeelsinzet!$H$16,10)="medewerker"),LEFT(Personeelsinzet!$B$49,1)="7"),CONCATENATE("WP- ",WB!$J$10),""))))))))</f>
        <v/>
      </c>
      <c r="C584" s="121">
        <f>IF(B584="",0,IF(Personeelsinzet!$D$93=$AP$5,Personeelsinzet!H$49*G$303,
IF(AND(Personeelsinzet!$D$93=WB!$AP$6,Personeelskosten!$D$11=WB!$Q$5),Personeelsinzet!H$49*WB!$R$12,
IF(AND(Personeelsinzet!$D$93=WB!$AP$6,Personeelskosten!$D$11=WB!$Q$6),Personeelsinzet!H$49*WB!$R$13,""))))</f>
        <v>0</v>
      </c>
      <c r="D584" s="122">
        <f>IF(AND(NOT(D514=""),NOT(LEFT(Personeelsinzet!H$16,10)="medewerker")),G$302,0)</f>
        <v>0</v>
      </c>
      <c r="E584">
        <f t="shared" si="8"/>
        <v>0</v>
      </c>
    </row>
    <row r="585" spans="1:6" x14ac:dyDescent="0.2">
      <c r="A585" t="str">
        <f>'Simulatie kostenplan'!$B$25</f>
        <v>Personeelskosten</v>
      </c>
      <c r="B585" s="120" t="str">
        <f>IF('Simulatie kostenplan'!$E$36='Simulatie kostenplan'!$F$22,"",IF(AND($B$300="JA",NOT(LEFT(Personeelsinzet!$H$16,10)="medewerker"),LEFT(Personeelsinzet!$B$50,1)="1"),CONCATENATE("WP- ",WB!$J$4),
IF(AND($B$300="JA",NOT(LEFT(Personeelsinzet!$H$16,10)="medewerker"),LEFT(Personeelsinzet!$B$50,1)="2"),CONCATENATE("WP- ",WB!$J$5),
IF(AND($B$300="JA",NOT(LEFT(Personeelsinzet!$H$16,10)="medewerker"),LEFT(Personeelsinzet!$B$50,1)="3"),CONCATENATE("WP- ",WB!$J$6),
IF(AND($B$300="JA",NOT(LEFT(Personeelsinzet!$H$16,10)="medewerker"),LEFT(Personeelsinzet!$B$50,1)="4"),CONCATENATE("WP- ",WB!$J$7),
IF(AND($B$300="JA",NOT(LEFT(Personeelsinzet!$H$16,10)="medewerker"),LEFT(Personeelsinzet!$B$50,1)="5"),CONCATENATE("WP- ",WB!$J$8),
IF(AND($B$300="JA",NOT(LEFT(Personeelsinzet!$H$16,10)="medewerker"),LEFT(Personeelsinzet!$B$50,1)="6"),CONCATENATE("WP- ",WB!$J$9),
IF(AND($B$300="JA",NOT(LEFT(Personeelsinzet!$H$16,10)="medewerker"),LEFT(Personeelsinzet!$B$50,1)="7"),CONCATENATE("WP- ",WB!$J$10),""))))))))</f>
        <v/>
      </c>
      <c r="C585" s="121">
        <f>IF(B585="",0,IF(Personeelsinzet!$D$93=$AP$5,Personeelsinzet!H$50*G$303,
IF(AND(Personeelsinzet!$D$93=WB!$AP$6,Personeelskosten!$D$11=WB!$Q$5),Personeelsinzet!H$50*WB!$R$12,
IF(AND(Personeelsinzet!$D$93=WB!$AP$6,Personeelskosten!$D$11=WB!$Q$6),Personeelsinzet!H$50*WB!$R$13,""))))</f>
        <v>0</v>
      </c>
      <c r="D585" s="122">
        <f>IF(AND(NOT(D515=""),NOT(LEFT(Personeelsinzet!H$16,10)="medewerker")),G$302,0)</f>
        <v>0</v>
      </c>
      <c r="E585">
        <f t="shared" si="8"/>
        <v>0</v>
      </c>
    </row>
    <row r="586" spans="1:6" x14ac:dyDescent="0.2">
      <c r="A586" t="str">
        <f>'Simulatie kostenplan'!$B$25</f>
        <v>Personeelskosten</v>
      </c>
      <c r="B586" s="120" t="str">
        <f>IF('Simulatie kostenplan'!$E$36='Simulatie kostenplan'!$F$22,"",IF(AND($B$300="JA",NOT(LEFT(Personeelsinzet!$H$16,10)="medewerker"),LEFT(Personeelsinzet!$B$51,1)="1"),CONCATENATE("WP- ",WB!$J$4),
IF(AND($B$300="JA",NOT(LEFT(Personeelsinzet!$H$16,10)="medewerker"),LEFT(Personeelsinzet!$B$51,1)="2"),CONCATENATE("WP- ",WB!$J$5),
IF(AND($B$300="JA",NOT(LEFT(Personeelsinzet!$H$16,10)="medewerker"),LEFT(Personeelsinzet!$B$51,1)="3"),CONCATENATE("WP- ",WB!$J$6),
IF(AND($B$300="JA",NOT(LEFT(Personeelsinzet!$H$16,10)="medewerker"),LEFT(Personeelsinzet!$B$51,1)="4"),CONCATENATE("WP- ",WB!$J$7),
IF(AND($B$300="JA",NOT(LEFT(Personeelsinzet!$H$16,10)="medewerker"),LEFT(Personeelsinzet!$B$51,1)="5"),CONCATENATE("WP- ",WB!$J$8),
IF(AND($B$300="JA",NOT(LEFT(Personeelsinzet!$H$16,10)="medewerker"),LEFT(Personeelsinzet!$B$51,1)="6"),CONCATENATE("WP- ",WB!$J$9),
IF(AND($B$300="JA",NOT(LEFT(Personeelsinzet!$H$16,10)="medewerker"),LEFT(Personeelsinzet!$B$51,1)="7"),CONCATENATE("WP- ",WB!$J$10),""))))))))</f>
        <v/>
      </c>
      <c r="C586" s="121">
        <f>IF(B586="",0,IF(Personeelsinzet!$D$93=$AP$5,Personeelsinzet!H$51*G$303,
IF(AND(Personeelsinzet!$D$93=WB!$AP$6,Personeelskosten!$D$11=WB!$Q$5),Personeelsinzet!H$51*WB!$R$12,
IF(AND(Personeelsinzet!$D$93=WB!$AP$6,Personeelskosten!$D$11=WB!$Q$6),Personeelsinzet!H$51*WB!$R$13,""))))</f>
        <v>0</v>
      </c>
      <c r="D586" s="122">
        <f>IF(AND(NOT(D516=""),NOT(LEFT(Personeelsinzet!H$16,10)="medewerker")),G$302,0)</f>
        <v>0</v>
      </c>
      <c r="E586">
        <f t="shared" si="8"/>
        <v>0</v>
      </c>
    </row>
    <row r="587" spans="1:6" x14ac:dyDescent="0.2">
      <c r="A587" t="str">
        <f>'Simulatie kostenplan'!$B$25</f>
        <v>Personeelskosten</v>
      </c>
      <c r="B587" s="120" t="str">
        <f>IF('Simulatie kostenplan'!$E$36='Simulatie kostenplan'!$F$22,"",IF(AND($B$300="JA",NOT(LEFT(Personeelsinzet!$H$16,10)="medewerker"),LEFT(Personeelsinzet!$B$52,1)="1"),CONCATENATE("WP- ",WB!$J$4),
IF(AND($B$300="JA",NOT(LEFT(Personeelsinzet!$H$16,10)="medewerker"),LEFT(Personeelsinzet!$B$52,1)="2"),CONCATENATE("WP- ",WB!$J$5),
IF(AND($B$300="JA",NOT(LEFT(Personeelsinzet!$H$16,10)="medewerker"),LEFT(Personeelsinzet!$B$52,1)="3"),CONCATENATE("WP- ",WB!$J$6),
IF(AND($B$300="JA",NOT(LEFT(Personeelsinzet!$H$16,10)="medewerker"),LEFT(Personeelsinzet!$B$52,1)="4"),CONCATENATE("WP- ",WB!$J$7),
IF(AND($B$300="JA",NOT(LEFT(Personeelsinzet!$H$16,10)="medewerker"),LEFT(Personeelsinzet!$B$52,1)="5"),CONCATENATE("WP- ",WB!$J$8),
IF(AND($B$300="JA",NOT(LEFT(Personeelsinzet!$H$16,10)="medewerker"),LEFT(Personeelsinzet!$B$52,1)="6"),CONCATENATE("WP- ",WB!$J$9),
IF(AND($B$300="JA",NOT(LEFT(Personeelsinzet!$H$16,10)="medewerker"),LEFT(Personeelsinzet!$B$52,1)="7"),CONCATENATE("WP- ",WB!$J$10),""))))))))</f>
        <v/>
      </c>
      <c r="C587" s="121">
        <f>IF(B587="",0,IF(Personeelsinzet!$D$93=$AP$5,Personeelsinzet!H$52*G$303,
IF(AND(Personeelsinzet!$D$93=WB!$AP$6,Personeelskosten!$D$11=WB!$Q$5),Personeelsinzet!H$52*WB!$R$12,
IF(AND(Personeelsinzet!$D$93=WB!$AP$6,Personeelskosten!$D$11=WB!$Q$6),Personeelsinzet!H$52*WB!$R$13,""))))</f>
        <v>0</v>
      </c>
      <c r="D587" s="122">
        <f>IF(AND(NOT(D517=""),NOT(LEFT(Personeelsinzet!H$16,10)="medewerker")),G$302,0)</f>
        <v>0</v>
      </c>
      <c r="E587">
        <f t="shared" si="8"/>
        <v>0</v>
      </c>
    </row>
    <row r="588" spans="1:6" x14ac:dyDescent="0.2">
      <c r="A588" t="str">
        <f>'Simulatie kostenplan'!$B$25</f>
        <v>Personeelskosten</v>
      </c>
      <c r="B588" s="120" t="str">
        <f>IF('Simulatie kostenplan'!$E$36='Simulatie kostenplan'!$F$22,"",IF(AND($B$300="JA",NOT(LEFT(Personeelsinzet!$H$16,10)="medewerker"),LEFT(Personeelsinzet!$B$53,1)="1"),CONCATENATE("WP- ",WB!$J$4),
IF(AND($B$300="JA",NOT(LEFT(Personeelsinzet!$H$16,10)="medewerker"),LEFT(Personeelsinzet!$B$53,1)="2"),CONCATENATE("WP- ",WB!$J$5),
IF(AND($B$300="JA",NOT(LEFT(Personeelsinzet!$H$16,10)="medewerker"),LEFT(Personeelsinzet!$B$53,1)="3"),CONCATENATE("WP- ",WB!$J$6),
IF(AND($B$300="JA",NOT(LEFT(Personeelsinzet!$H$16,10)="medewerker"),LEFT(Personeelsinzet!$B$53,1)="4"),CONCATENATE("WP- ",WB!$J$7),
IF(AND($B$300="JA",NOT(LEFT(Personeelsinzet!$H$16,10)="medewerker"),LEFT(Personeelsinzet!$B$53,1)="5"),CONCATENATE("WP- ",WB!$J$8),
IF(AND($B$300="JA",NOT(LEFT(Personeelsinzet!$H$16,10)="medewerker"),LEFT(Personeelsinzet!$B$53,1)="6"),CONCATENATE("WP- ",WB!$J$9),
IF(AND($B$300="JA",NOT(LEFT(Personeelsinzet!$H$16,10)="medewerker"),LEFT(Personeelsinzet!$B$53,1)="7"),CONCATENATE("WP- ",WB!$J$10),""))))))))</f>
        <v/>
      </c>
      <c r="C588" s="121">
        <f>IF(B588="",0,IF(Personeelsinzet!$D$93=$AP$5,Personeelsinzet!H$53*G$303,
IF(AND(Personeelsinzet!$D$93=WB!$AP$6,Personeelskosten!$D$11=WB!$Q$5),Personeelsinzet!H$53*WB!$R$12,
IF(AND(Personeelsinzet!$D$93=WB!$AP$6,Personeelskosten!$D$11=WB!$Q$6),Personeelsinzet!H$53*WB!$R$13,""))))</f>
        <v>0</v>
      </c>
      <c r="D588" s="122">
        <f>IF(AND(NOT(D518=""),NOT(LEFT(Personeelsinzet!H$16,10)="medewerker")),G$302,0)</f>
        <v>0</v>
      </c>
      <c r="E588">
        <f t="shared" si="8"/>
        <v>0</v>
      </c>
    </row>
    <row r="589" spans="1:6" x14ac:dyDescent="0.2">
      <c r="A589" t="str">
        <f>'Simulatie kostenplan'!$B$25</f>
        <v>Personeelskosten</v>
      </c>
      <c r="B589" s="120" t="str">
        <f>IF('Simulatie kostenplan'!$E$36='Simulatie kostenplan'!$F$22,"",IF(AND($B$300="JA",NOT(LEFT(Personeelsinzet!$H$16,10)="medewerker"),LEFT(Personeelsinzet!$B$54,1)="1"),CONCATENATE("WP- ",WB!$J$4),
IF(AND($B$300="JA",NOT(LEFT(Personeelsinzet!$H$16,10)="medewerker"),LEFT(Personeelsinzet!$B$54,1)="2"),CONCATENATE("WP- ",WB!$J$5),
IF(AND($B$300="JA",NOT(LEFT(Personeelsinzet!$H$16,10)="medewerker"),LEFT(Personeelsinzet!$B$54,1)="3"),CONCATENATE("WP- ",WB!$J$6),
IF(AND($B$300="JA",NOT(LEFT(Personeelsinzet!$H$16,10)="medewerker"),LEFT(Personeelsinzet!$B$54,1)="4"),CONCATENATE("WP- ",WB!$J$7),
IF(AND($B$300="JA",NOT(LEFT(Personeelsinzet!$H$16,10)="medewerker"),LEFT(Personeelsinzet!$B$54,1)="5"),CONCATENATE("WP- ",WB!$J$8),
IF(AND($B$300="JA",NOT(LEFT(Personeelsinzet!$H$16,10)="medewerker"),LEFT(Personeelsinzet!$B$54,1)="6"),CONCATENATE("WP- ",WB!$J$9),
IF(AND($B$300="JA",NOT(LEFT(Personeelsinzet!$H$16,10)="medewerker"),LEFT(Personeelsinzet!$B$54,1)="7"),CONCATENATE("WP- ",WB!$J$10),""))))))))</f>
        <v/>
      </c>
      <c r="C589" s="121">
        <f>IF(B589="",0,IF(Personeelsinzet!$D$93=$AP$5,Personeelsinzet!H$54*G$303,
IF(AND(Personeelsinzet!$D$93=WB!$AP$6,Personeelskosten!$D$11=WB!$Q$5),Personeelsinzet!H$54*WB!$R$12,
IF(AND(Personeelsinzet!$D$93=WB!$AP$6,Personeelskosten!$D$11=WB!$Q$6),Personeelsinzet!H$54*WB!$R$13,""))))</f>
        <v>0</v>
      </c>
      <c r="D589" s="122">
        <f>IF(AND(NOT(D519=""),NOT(LEFT(Personeelsinzet!H$16,10)="medewerker")),G$302,0)</f>
        <v>0</v>
      </c>
      <c r="E589">
        <f t="shared" si="8"/>
        <v>0</v>
      </c>
    </row>
    <row r="590" spans="1:6" x14ac:dyDescent="0.2">
      <c r="A590" t="str">
        <f>'Simulatie kostenplan'!$B$25</f>
        <v>Personeelskosten</v>
      </c>
      <c r="B590" s="120" t="str">
        <f>IF('Simulatie kostenplan'!$E$36='Simulatie kostenplan'!$F$22,"",IF(AND($B$300="JA",NOT(LEFT(Personeelsinzet!$H$16,10)="medewerker"),LEFT(Personeelsinzet!$B$55,1)="1"),CONCATENATE("WP- ",WB!$J$4),
IF(AND($B$300="JA",NOT(LEFT(Personeelsinzet!$H$16,10)="medewerker"),LEFT(Personeelsinzet!$B$55,1)="2"),CONCATENATE("WP- ",WB!$J$5),
IF(AND($B$300="JA",NOT(LEFT(Personeelsinzet!$H$16,10)="medewerker"),LEFT(Personeelsinzet!$B$55,1)="3"),CONCATENATE("WP- ",WB!$J$6),
IF(AND($B$300="JA",NOT(LEFT(Personeelsinzet!$H$16,10)="medewerker"),LEFT(Personeelsinzet!$B$55,1)="4"),CONCATENATE("WP- ",WB!$J$7),
IF(AND($B$300="JA",NOT(LEFT(Personeelsinzet!$H$16,10)="medewerker"),LEFT(Personeelsinzet!$B$55,1)="5"),CONCATENATE("WP- ",WB!$J$8),
IF(AND($B$300="JA",NOT(LEFT(Personeelsinzet!$H$16,10)="medewerker"),LEFT(Personeelsinzet!$B$55,1)="6"),CONCATENATE("WP- ",WB!$J$9),
IF(AND($B$300="JA",NOT(LEFT(Personeelsinzet!$H$16,10)="medewerker"),LEFT(Personeelsinzet!$B$55,1)="7"),CONCATENATE("WP- ",WB!$J$10),""))))))))</f>
        <v/>
      </c>
      <c r="C590" s="121">
        <f>IF(B590="",0,IF(Personeelsinzet!$D$93=$AP$5,Personeelsinzet!H$55*G$303,
IF(AND(Personeelsinzet!$D$93=WB!$AP$6,Personeelskosten!$D$11=WB!$Q$5),Personeelsinzet!H$55*WB!$R$12,
IF(AND(Personeelsinzet!$D$93=WB!$AP$6,Personeelskosten!$D$11=WB!$Q$6),Personeelsinzet!H$55*WB!$R$13,""))))</f>
        <v>0</v>
      </c>
      <c r="D590" s="122">
        <f>IF(AND(NOT(D521=""),NOT(LEFT(Personeelsinzet!I$16,10)="medewerker")),H$302,0)</f>
        <v>0</v>
      </c>
      <c r="E590">
        <f t="shared" si="8"/>
        <v>0</v>
      </c>
    </row>
    <row r="591" spans="1:6" x14ac:dyDescent="0.2">
      <c r="A591" t="str">
        <f>'Simulatie kostenplan'!$B$25</f>
        <v>Personeelskosten</v>
      </c>
      <c r="B591" s="120" t="str">
        <f>IF('Simulatie kostenplan'!$E$36='Simulatie kostenplan'!$F$22,"",IF(AND($B$300="JA",NOT(LEFT(Personeelsinzet!$I$16,10)="medewerker"),LEFT(Personeelsinzet!$B$21,1)="1"),CONCATENATE("WP- ",WB!$J$4),
IF(AND($B$300="JA",NOT(LEFT(Personeelsinzet!$I$16,10)="medewerker"),LEFT(Personeelsinzet!$B$21,1)="2"),CONCATENATE("WP- ",WB!$J$5),
IF(AND($B$300="JA",NOT(LEFT(Personeelsinzet!$I$16,10)="medewerker"),LEFT(Personeelsinzet!$B$21,1)="3"),CONCATENATE("WP- ",WB!$J$6),
IF(AND($B$300="JA",NOT(LEFT(Personeelsinzet!$I$16,10)="medewerker"),LEFT(Personeelsinzet!$B$21,1)="4"),CONCATENATE("WP- ",WB!$J$7),
IF(AND($B$300="JA",NOT(LEFT(Personeelsinzet!$I$16,10)="medewerker"),LEFT(Personeelsinzet!$B$21,1)="5"),CONCATENATE("WP- ",WB!$J$8),
IF(AND($B$300="JA",NOT(LEFT(Personeelsinzet!$I$16,10)="medewerker"),LEFT(Personeelsinzet!$B$21,1)="6"),CONCATENATE("WP- ",WB!$J$9),
IF(AND($B$300="JA",NOT(LEFT(Personeelsinzet!$I$16,10)="medewerker"),LEFT(Personeelsinzet!$B$21,1)="7"),CONCATENATE("WP- ",WB!$J$10),""))))))))</f>
        <v/>
      </c>
      <c r="C591" s="121">
        <f>IF(B591="",0,IF(Personeelsinzet!$D$93=$AP$5,Personeelsinzet!I$21*H$303,
IF(AND(Personeelsinzet!$D$93=WB!$AP$6,Personeelskosten!$D$11=WB!$Q$5),Personeelsinzet!I$21*WB!$R$12,
IF(AND(Personeelsinzet!$D$93=WB!$AP$6,Personeelskosten!$D$11=WB!$Q$6),Personeelsinzet!I$21*WB!$R$13,""))))</f>
        <v>0</v>
      </c>
      <c r="D591" s="122">
        <f>IF(AND(NOT(B591=""),NOT(LEFT(Personeelsinzet!I$16,10)="medewerker")),H$302,0)</f>
        <v>0</v>
      </c>
      <c r="E591">
        <f t="shared" si="8"/>
        <v>0</v>
      </c>
      <c r="F591" s="120"/>
    </row>
    <row r="592" spans="1:6" x14ac:dyDescent="0.2">
      <c r="A592" t="str">
        <f>'Simulatie kostenplan'!$B$25</f>
        <v>Personeelskosten</v>
      </c>
      <c r="B592" s="120" t="str">
        <f>IF('Simulatie kostenplan'!$E$36='Simulatie kostenplan'!$F$22,"",IF(AND($B$300="JA",NOT(LEFT(Personeelsinzet!$I$16,10)="medewerker"),LEFT(Personeelsinzet!$B$22,1)="1"),CONCATENATE("WP- ",WB!$J$4),
IF(AND($B$300="JA",NOT(LEFT(Personeelsinzet!$I$16,10)="medewerker"),LEFT(Personeelsinzet!$B$22,1)="2"),CONCATENATE("WP- ",WB!$J$5),
IF(AND($B$300="JA",NOT(LEFT(Personeelsinzet!$I$16,10)="medewerker"),LEFT(Personeelsinzet!$B$22,1)="3"),CONCATENATE("WP- ",WB!$J$6),
IF(AND($B$300="JA",NOT(LEFT(Personeelsinzet!$I$16,10)="medewerker"),LEFT(Personeelsinzet!$B$22,1)="4"),CONCATENATE("WP- ",WB!$J$7),
IF(AND($B$300="JA",NOT(LEFT(Personeelsinzet!$I$16,10)="medewerker"),LEFT(Personeelsinzet!$B$22,1)="5"),CONCATENATE("WP- ",WB!$J$8),
IF(AND($B$300="JA",NOT(LEFT(Personeelsinzet!$I$16,10)="medewerker"),LEFT(Personeelsinzet!$B$22,1)="6"),CONCATENATE("WP- ",WB!$J$9),
IF(AND($B$300="JA",NOT(LEFT(Personeelsinzet!$I$16,10)="medewerker"),LEFT(Personeelsinzet!$B$22,1)="7"),CONCATENATE("WP- ",WB!$J$10),""))))))))</f>
        <v/>
      </c>
      <c r="C592" s="121">
        <f>IF(B592="",0,IF(Personeelsinzet!$D$93=$AP$5,Personeelsinzet!I$22*H$303,
IF(AND(Personeelsinzet!$D$93=WB!$AP$6,Personeelskosten!$D$11=WB!$Q$5),Personeelsinzet!I$22*WB!$R$12,
IF(AND(Personeelsinzet!$D$93=WB!$AP$6,Personeelskosten!$D$11=WB!$Q$6),Personeelsinzet!I$22*WB!$R$13,""))))</f>
        <v>0</v>
      </c>
      <c r="D592" s="122">
        <f>IF(AND(NOT(B592=""),NOT(LEFT(Personeelsinzet!I$16,10)="medewerker")),H$302,0)</f>
        <v>0</v>
      </c>
      <c r="E592">
        <f t="shared" si="8"/>
        <v>0</v>
      </c>
    </row>
    <row r="593" spans="1:5" x14ac:dyDescent="0.2">
      <c r="A593" t="str">
        <f>'Simulatie kostenplan'!$B$25</f>
        <v>Personeelskosten</v>
      </c>
      <c r="B593" s="120" t="str">
        <f>IF('Simulatie kostenplan'!$E$36='Simulatie kostenplan'!$F$22,"",IF(AND($B$300="JA",NOT(LEFT(Personeelsinzet!$I$16,10)="medewerker"),LEFT(Personeelsinzet!$B$23,1)="1"),CONCATENATE("WP- ",WB!$J$4),
IF(AND($B$300="JA",NOT(LEFT(Personeelsinzet!$I$16,10)="medewerker"),LEFT(Personeelsinzet!$B$23,1)="2"),CONCATENATE("WP- ",WB!$J$5),
IF(AND($B$300="JA",NOT(LEFT(Personeelsinzet!$I$16,10)="medewerker"),LEFT(Personeelsinzet!$B$23,1)="3"),CONCATENATE("WP- ",WB!$J$6),
IF(AND($B$300="JA",NOT(LEFT(Personeelsinzet!$I$16,10)="medewerker"),LEFT(Personeelsinzet!$B$23,1)="4"),CONCATENATE("WP- ",WB!$J$7),
IF(AND($B$300="JA",NOT(LEFT(Personeelsinzet!$I$16,10)="medewerker"),LEFT(Personeelsinzet!$B$23,1)="5"),CONCATENATE("WP- ",WB!$J$8),
IF(AND($B$300="JA",NOT(LEFT(Personeelsinzet!$I$16,10)="medewerker"),LEFT(Personeelsinzet!$B$23,1)="6"),CONCATENATE("WP- ",WB!$J$9),
IF(AND($B$300="JA",NOT(LEFT(Personeelsinzet!$I$16,10)="medewerker"),LEFT(Personeelsinzet!$B$23,1)="7"),CONCATENATE("WP- ",WB!$J$10),""))))))))</f>
        <v/>
      </c>
      <c r="C593" s="121">
        <f>IF(B593="",0,IF(Personeelsinzet!$D$93=$AP$5,Personeelsinzet!I$23*H$303,
IF(AND(Personeelsinzet!$D$93=WB!$AP$6,Personeelskosten!$D$11=WB!$Q$5),Personeelsinzet!I$23*WB!$R$12,
IF(AND(Personeelsinzet!$D$93=WB!$AP$6,Personeelskosten!$D$11=WB!$Q$6),Personeelsinzet!I$23*WB!$R$13,""))))</f>
        <v>0</v>
      </c>
      <c r="D593" s="122">
        <f>IF(AND(NOT(B593=""),NOT(LEFT(Personeelsinzet!I$16,10)="medewerker")),H$302,0)</f>
        <v>0</v>
      </c>
      <c r="E593">
        <f t="shared" si="8"/>
        <v>0</v>
      </c>
    </row>
    <row r="594" spans="1:5" x14ac:dyDescent="0.2">
      <c r="A594" t="str">
        <f>'Simulatie kostenplan'!$B$25</f>
        <v>Personeelskosten</v>
      </c>
      <c r="B594" s="120" t="str">
        <f>IF('Simulatie kostenplan'!$E$36='Simulatie kostenplan'!$F$22,"",IF(AND($B$300="JA",NOT(LEFT(Personeelsinzet!$I$16,10)="medewerker"),LEFT(Personeelsinzet!$B$24,1)="1"),CONCATENATE("WP- ",WB!$J$4),
IF(AND($B$300="JA",NOT(LEFT(Personeelsinzet!$I$16,10)="medewerker"),LEFT(Personeelsinzet!$B$24,1)="2"),CONCATENATE("WP- ",WB!$J$5),
IF(AND($B$300="JA",NOT(LEFT(Personeelsinzet!$I$16,10)="medewerker"),LEFT(Personeelsinzet!$B$24,1)="3"),CONCATENATE("WP- ",WB!$J$6),
IF(AND($B$300="JA",NOT(LEFT(Personeelsinzet!$I$16,10)="medewerker"),LEFT(Personeelsinzet!$B$24,1)="4"),CONCATENATE("WP- ",WB!$J$7),
IF(AND($B$300="JA",NOT(LEFT(Personeelsinzet!$I$16,10)="medewerker"),LEFT(Personeelsinzet!$B$24,1)="5"),CONCATENATE("WP- ",WB!$J$8),
IF(AND($B$300="JA",NOT(LEFT(Personeelsinzet!$I$16,10)="medewerker"),LEFT(Personeelsinzet!$B$24,1)="6"),CONCATENATE("WP- ",WB!$J$9),
IF(AND($B$300="JA",NOT(LEFT(Personeelsinzet!$I$16,10)="medewerker"),LEFT(Personeelsinzet!$B$24,1)="7"),CONCATENATE("WP- ",WB!$J$10),""))))))))</f>
        <v/>
      </c>
      <c r="C594" s="121">
        <f>IF(B594="",0,IF(Personeelsinzet!$D$93=$AP$5,Personeelsinzet!I$24*H$303,
IF(AND(Personeelsinzet!$D$93=WB!$AP$6,Personeelskosten!$D$11=WB!$Q$5),Personeelsinzet!I$24*WB!$R$12,
IF(AND(Personeelsinzet!$D$93=WB!$AP$6,Personeelskosten!$D$11=WB!$Q$6),Personeelsinzet!I$24*WB!$R$13,""))))</f>
        <v>0</v>
      </c>
      <c r="D594" s="122">
        <f>IF(AND(NOT(B594=""),NOT(LEFT(Personeelsinzet!I$16,10)="medewerker")),H$302,0)</f>
        <v>0</v>
      </c>
      <c r="E594">
        <f t="shared" si="8"/>
        <v>0</v>
      </c>
    </row>
    <row r="595" spans="1:5" x14ac:dyDescent="0.2">
      <c r="A595" t="str">
        <f>'Simulatie kostenplan'!$B$25</f>
        <v>Personeelskosten</v>
      </c>
      <c r="B595" s="120" t="str">
        <f>IF('Simulatie kostenplan'!$E$36='Simulatie kostenplan'!$F$22,"",IF(AND($B$300="JA",NOT(LEFT(Personeelsinzet!$I$16,10)="medewerker"),LEFT(Personeelsinzet!$B$25,1)="1"),CONCATENATE("WP- ",WB!$J$4),
IF(AND($B$300="JA",NOT(LEFT(Personeelsinzet!$I$16,10)="medewerker"),LEFT(Personeelsinzet!$B$25,1)="2"),CONCATENATE("WP- ",WB!$J$5),
IF(AND($B$300="JA",NOT(LEFT(Personeelsinzet!$I$16,10)="medewerker"),LEFT(Personeelsinzet!$B$25,1)="3"),CONCATENATE("WP- ",WB!$J$6),
IF(AND($B$300="JA",NOT(LEFT(Personeelsinzet!$I$16,10)="medewerker"),LEFT(Personeelsinzet!$B$25,1)="4"),CONCATENATE("WP- ",WB!$J$7),
IF(AND($B$300="JA",NOT(LEFT(Personeelsinzet!$I$16,10)="medewerker"),LEFT(Personeelsinzet!$B$25,1)="5"),CONCATENATE("WP- ",WB!$J$8),
IF(AND($B$300="JA",NOT(LEFT(Personeelsinzet!$I$16,10)="medewerker"),LEFT(Personeelsinzet!$B$25,1)="6"),CONCATENATE("WP- ",WB!$J$9),
IF(AND($B$300="JA",NOT(LEFT(Personeelsinzet!$I$16,10)="medewerker"),LEFT(Personeelsinzet!$B$25,1)="7"),CONCATENATE("WP- ",WB!$J$10),""))))))))</f>
        <v/>
      </c>
      <c r="C595" s="121">
        <f>IF(B595="",0,IF(Personeelsinzet!$D$93=$AP$5,Personeelsinzet!I$25*H$303,
IF(AND(Personeelsinzet!$D$93=WB!$AP$6,Personeelskosten!$D$11=WB!$Q$5),Personeelsinzet!I$25*WB!$R$12,
IF(AND(Personeelsinzet!$D$93=WB!$AP$6,Personeelskosten!$D$11=WB!$Q$6),Personeelsinzet!I$25*WB!$R$13,""))))</f>
        <v>0</v>
      </c>
      <c r="D595" s="122">
        <f>IF(AND(NOT(B595=""),NOT(LEFT(Personeelsinzet!I$16,10)="medewerker")),H$302,0)</f>
        <v>0</v>
      </c>
      <c r="E595">
        <f t="shared" si="8"/>
        <v>0</v>
      </c>
    </row>
    <row r="596" spans="1:5" x14ac:dyDescent="0.2">
      <c r="A596" t="str">
        <f>'Simulatie kostenplan'!$B$25</f>
        <v>Personeelskosten</v>
      </c>
      <c r="B596" s="120" t="str">
        <f>IF('Simulatie kostenplan'!$E$36='Simulatie kostenplan'!$F$22,"",IF(AND($B$300="JA",NOT(LEFT(Personeelsinzet!$I$16,10)="medewerker"),LEFT(Personeelsinzet!$B$26,1)="1"),CONCATENATE("WP- ",WB!$J$4),
IF(AND($B$300="JA",NOT(LEFT(Personeelsinzet!$I$16,10)="medewerker"),LEFT(Personeelsinzet!$B$26,1)="2"),CONCATENATE("WP- ",WB!$J$5),
IF(AND($B$300="JA",NOT(LEFT(Personeelsinzet!$I$16,10)="medewerker"),LEFT(Personeelsinzet!$B$26,1)="3"),CONCATENATE("WP- ",WB!$J$6),
IF(AND($B$300="JA",NOT(LEFT(Personeelsinzet!$I$16,10)="medewerker"),LEFT(Personeelsinzet!$B$26,1)="4"),CONCATENATE("WP- ",WB!$J$7),
IF(AND($B$300="JA",NOT(LEFT(Personeelsinzet!$I$16,10)="medewerker"),LEFT(Personeelsinzet!$B$26,1)="5"),CONCATENATE("WP- ",WB!$J$8),
IF(AND($B$300="JA",NOT(LEFT(Personeelsinzet!$I$16,10)="medewerker"),LEFT(Personeelsinzet!$B$26,1)="6"),CONCATENATE("WP- ",WB!$J$9),
IF(AND($B$300="JA",NOT(LEFT(Personeelsinzet!$I$16,10)="medewerker"),LEFT(Personeelsinzet!$B$26,1)="7"),CONCATENATE("WP- ",WB!$J$10),""))))))))</f>
        <v/>
      </c>
      <c r="C596" s="121">
        <f>IF(B596="",0,IF(Personeelsinzet!$D$93=$AP$5,Personeelsinzet!I$26*H$303,
IF(AND(Personeelsinzet!$D$93=WB!$AP$6,Personeelskosten!$D$11=WB!$Q$5),Personeelsinzet!I$26*WB!$R$12,
IF(AND(Personeelsinzet!$D$93=WB!$AP$6,Personeelskosten!$D$11=WB!$Q$6),Personeelsinzet!I$26*WB!$R$13,""))))</f>
        <v>0</v>
      </c>
      <c r="D596" s="122">
        <f>IF(AND(NOT(B596=""),NOT(LEFT(Personeelsinzet!I$16,10)="medewerker")),H$302,0)</f>
        <v>0</v>
      </c>
      <c r="E596">
        <f t="shared" si="8"/>
        <v>0</v>
      </c>
    </row>
    <row r="597" spans="1:5" x14ac:dyDescent="0.2">
      <c r="A597" t="str">
        <f>'Simulatie kostenplan'!$B$25</f>
        <v>Personeelskosten</v>
      </c>
      <c r="B597" s="120" t="str">
        <f>IF('Simulatie kostenplan'!$E$36='Simulatie kostenplan'!$F$22,"",IF(AND($B$300="JA",NOT(LEFT(Personeelsinzet!$I$16,10)="medewerker"),LEFT(Personeelsinzet!$B$27,1)="1"),CONCATENATE("WP- ",WB!$J$4),
IF(AND($B$300="JA",NOT(LEFT(Personeelsinzet!$I$16,10)="medewerker"),LEFT(Personeelsinzet!$B$27,1)="2"),CONCATENATE("WP- ",WB!$J$5),
IF(AND($B$300="JA",NOT(LEFT(Personeelsinzet!$I$16,10)="medewerker"),LEFT(Personeelsinzet!$B$27,1)="3"),CONCATENATE("WP- ",WB!$J$6),
IF(AND($B$300="JA",NOT(LEFT(Personeelsinzet!$I$16,10)="medewerker"),LEFT(Personeelsinzet!$B$27,1)="4"),CONCATENATE("WP- ",WB!$J$7),
IF(AND($B$300="JA",NOT(LEFT(Personeelsinzet!$I$16,10)="medewerker"),LEFT(Personeelsinzet!$B$27,1)="5"),CONCATENATE("WP- ",WB!$J$8),
IF(AND($B$300="JA",NOT(LEFT(Personeelsinzet!$I$16,10)="medewerker"),LEFT(Personeelsinzet!$B$27,1)="6"),CONCATENATE("WP- ",WB!$J$9),
IF(AND($B$300="JA",NOT(LEFT(Personeelsinzet!$I$16,10)="medewerker"),LEFT(Personeelsinzet!$B$27,1)="7"),CONCATENATE("WP- ",WB!$J$10),""))))))))</f>
        <v/>
      </c>
      <c r="C597" s="121">
        <f>IF(B597="",0,IF(Personeelsinzet!$D$93=$AP$5,Personeelsinzet!I$27*H$303,
IF(AND(Personeelsinzet!$D$93=WB!$AP$6,Personeelskosten!$D$11=WB!$Q$5),Personeelsinzet!I$27*WB!$R$12,
IF(AND(Personeelsinzet!$D$93=WB!$AP$6,Personeelskosten!$D$11=WB!$Q$6),Personeelsinzet!I$27*WB!$R$13,""))))</f>
        <v>0</v>
      </c>
      <c r="D597" s="122">
        <f>IF(AND(NOT(B597=""),NOT(LEFT(Personeelsinzet!I$16,10)="medewerker")),H$302,0)</f>
        <v>0</v>
      </c>
      <c r="E597">
        <f t="shared" si="8"/>
        <v>0</v>
      </c>
    </row>
    <row r="598" spans="1:5" x14ac:dyDescent="0.2">
      <c r="A598" t="str">
        <f>'Simulatie kostenplan'!$B$25</f>
        <v>Personeelskosten</v>
      </c>
      <c r="B598" s="120" t="str">
        <f>IF('Simulatie kostenplan'!$E$36='Simulatie kostenplan'!$F$22,"",IF(AND($B$300="JA",NOT(LEFT(Personeelsinzet!$I$16,10)="medewerker"),LEFT(Personeelsinzet!$B$28,1)="1"),CONCATENATE("WP- ",WB!$J$4),
IF(AND($B$300="JA",NOT(LEFT(Personeelsinzet!$I$16,10)="medewerker"),LEFT(Personeelsinzet!$B$28,1)="2"),CONCATENATE("WP- ",WB!$J$5),
IF(AND($B$300="JA",NOT(LEFT(Personeelsinzet!$I$16,10)="medewerker"),LEFT(Personeelsinzet!$B$28,1)="3"),CONCATENATE("WP- ",WB!$J$6),
IF(AND($B$300="JA",NOT(LEFT(Personeelsinzet!$I$16,10)="medewerker"),LEFT(Personeelsinzet!$B$28,1)="4"),CONCATENATE("WP- ",WB!$J$7),
IF(AND($B$300="JA",NOT(LEFT(Personeelsinzet!$I$16,10)="medewerker"),LEFT(Personeelsinzet!$B$28,1)="5"),CONCATENATE("WP- ",WB!$J$8),
IF(AND($B$300="JA",NOT(LEFT(Personeelsinzet!$I$16,10)="medewerker"),LEFT(Personeelsinzet!$B$28,1)="6"),CONCATENATE("WP- ",WB!$J$9),
IF(AND($B$300="JA",NOT(LEFT(Personeelsinzet!$I$16,10)="medewerker"),LEFT(Personeelsinzet!$B$28,1)="7"),CONCATENATE("WP- ",WB!$J$10),""))))))))</f>
        <v/>
      </c>
      <c r="C598" s="121">
        <f>IF(B598="",0,IF(Personeelsinzet!$D$93=$AP$5,Personeelsinzet!I$28*H$303,
IF(AND(Personeelsinzet!$D$93=WB!$AP$6,Personeelskosten!$D$11=WB!$Q$5),Personeelsinzet!I$28*WB!$R$12,
IF(AND(Personeelsinzet!$D$93=WB!$AP$6,Personeelskosten!$D$11=WB!$Q$6),Personeelsinzet!I$28*WB!$R$13,""))))</f>
        <v>0</v>
      </c>
      <c r="D598" s="122">
        <f>IF(AND(NOT(B598=""),NOT(LEFT(Personeelsinzet!I$16,10)="medewerker")),H$302,0)</f>
        <v>0</v>
      </c>
      <c r="E598">
        <f t="shared" si="8"/>
        <v>0</v>
      </c>
    </row>
    <row r="599" spans="1:5" x14ac:dyDescent="0.2">
      <c r="A599" t="str">
        <f>'Simulatie kostenplan'!$B$25</f>
        <v>Personeelskosten</v>
      </c>
      <c r="B599" s="120" t="str">
        <f>IF('Simulatie kostenplan'!$E$36='Simulatie kostenplan'!$F$22,"",IF(AND($B$300="JA",NOT(LEFT(Personeelsinzet!$I$16,10)="medewerker"),LEFT(Personeelsinzet!$B$29,1)="1"),CONCATENATE("WP- ",WB!$J$4),
IF(AND($B$300="JA",NOT(LEFT(Personeelsinzet!$I$16,10)="medewerker"),LEFT(Personeelsinzet!$B$29,1)="2"),CONCATENATE("WP- ",WB!$J$5),
IF(AND($B$300="JA",NOT(LEFT(Personeelsinzet!$I$16,10)="medewerker"),LEFT(Personeelsinzet!$B$29,1)="3"),CONCATENATE("WP- ",WB!$J$6),
IF(AND($B$300="JA",NOT(LEFT(Personeelsinzet!$I$16,10)="medewerker"),LEFT(Personeelsinzet!$B$29,1)="4"),CONCATENATE("WP- ",WB!$J$7),
IF(AND($B$300="JA",NOT(LEFT(Personeelsinzet!$I$16,10)="medewerker"),LEFT(Personeelsinzet!$B$29,1)="5"),CONCATENATE("WP- ",WB!$J$8),
IF(AND($B$300="JA",NOT(LEFT(Personeelsinzet!$I$16,10)="medewerker"),LEFT(Personeelsinzet!$B$29,1)="6"),CONCATENATE("WP- ",WB!$J$9),
IF(AND($B$300="JA",NOT(LEFT(Personeelsinzet!$I$16,10)="medewerker"),LEFT(Personeelsinzet!$B$29,1)="7"),CONCATENATE("WP- ",WB!$J$10),""))))))))</f>
        <v/>
      </c>
      <c r="C599" s="121">
        <f>IF(B599="",0,IF(Personeelsinzet!$D$93=$AP$5,Personeelsinzet!I$29*H$303,
IF(AND(Personeelsinzet!$D$93=WB!$AP$6,Personeelskosten!$D$11=WB!$Q$5),Personeelsinzet!I$29*WB!$R$12,
IF(AND(Personeelsinzet!$D$93=WB!$AP$6,Personeelskosten!$D$11=WB!$Q$6),Personeelsinzet!I$29*WB!$R$13,""))))</f>
        <v>0</v>
      </c>
      <c r="D599" s="122">
        <f>IF(AND(NOT(B599=""),NOT(LEFT(Personeelsinzet!I$16,10)="medewerker")),H$302,0)</f>
        <v>0</v>
      </c>
      <c r="E599">
        <f t="shared" si="8"/>
        <v>0</v>
      </c>
    </row>
    <row r="600" spans="1:5" x14ac:dyDescent="0.2">
      <c r="A600" t="str">
        <f>'Simulatie kostenplan'!$B$25</f>
        <v>Personeelskosten</v>
      </c>
      <c r="B600" s="120" t="str">
        <f>IF('Simulatie kostenplan'!$E$36='Simulatie kostenplan'!$F$22,"",IF(AND($B$300="JA",NOT(LEFT(Personeelsinzet!$I$16,10)="medewerker"),LEFT(Personeelsinzet!$B$30,1)="1"),CONCATENATE("WP- ",WB!$J$4),
IF(AND($B$300="JA",NOT(LEFT(Personeelsinzet!$I$16,10)="medewerker"),LEFT(Personeelsinzet!$B$30,1)="2"),CONCATENATE("WP- ",WB!$J$5),
IF(AND($B$300="JA",NOT(LEFT(Personeelsinzet!$I$16,10)="medewerker"),LEFT(Personeelsinzet!$B$30,1)="3"),CONCATENATE("WP- ",WB!$J$6),
IF(AND($B$300="JA",NOT(LEFT(Personeelsinzet!$I$16,10)="medewerker"),LEFT(Personeelsinzet!$B$30,1)="4"),CONCATENATE("WP- ",WB!$J$7),
IF(AND($B$300="JA",NOT(LEFT(Personeelsinzet!$I$16,10)="medewerker"),LEFT(Personeelsinzet!$B$30,1)="5"),CONCATENATE("WP- ",WB!$J$8),
IF(AND($B$300="JA",NOT(LEFT(Personeelsinzet!$I$16,10)="medewerker"),LEFT(Personeelsinzet!$B$30,1)="6"),CONCATENATE("WP- ",WB!$J$9),
IF(AND($B$300="JA",NOT(LEFT(Personeelsinzet!$I$16,10)="medewerker"),LEFT(Personeelsinzet!$B$30,1)="7"),CONCATENATE("WP- ",WB!$J$10),""))))))))</f>
        <v/>
      </c>
      <c r="C600" s="121">
        <f>IF(B600="",0,IF(Personeelsinzet!$D$93=$AP$5,Personeelsinzet!I$30*H$303,
IF(AND(Personeelsinzet!$D$93=WB!$AP$6,Personeelskosten!$D$11=WB!$Q$5),Personeelsinzet!I$30*WB!$R$12,
IF(AND(Personeelsinzet!$D$93=WB!$AP$6,Personeelskosten!$D$11=WB!$Q$6),Personeelsinzet!I$30*WB!$R$13,""))))</f>
        <v>0</v>
      </c>
      <c r="D600" s="122">
        <f>IF(AND(NOT(B600=""),NOT(LEFT(Personeelsinzet!I$16,10)="medewerker")),H$302,0)</f>
        <v>0</v>
      </c>
      <c r="E600">
        <f t="shared" si="8"/>
        <v>0</v>
      </c>
    </row>
    <row r="601" spans="1:5" x14ac:dyDescent="0.2">
      <c r="A601" t="str">
        <f>'Simulatie kostenplan'!$B$25</f>
        <v>Personeelskosten</v>
      </c>
      <c r="B601" s="120" t="str">
        <f>IF('Simulatie kostenplan'!$E$36='Simulatie kostenplan'!$F$22,"",IF(AND($B$300="JA",NOT(LEFT(Personeelsinzet!$I$16,10)="medewerker"),LEFT(Personeelsinzet!$B$31,1)="1"),CONCATENATE("WP- ",WB!$J$4),
IF(AND($B$300="JA",NOT(LEFT(Personeelsinzet!$I$16,10)="medewerker"),LEFT(Personeelsinzet!$B$31,1)="2"),CONCATENATE("WP- ",WB!$J$5),
IF(AND($B$300="JA",NOT(LEFT(Personeelsinzet!$I$16,10)="medewerker"),LEFT(Personeelsinzet!$B$31,1)="3"),CONCATENATE("WP- ",WB!$J$6),
IF(AND($B$300="JA",NOT(LEFT(Personeelsinzet!$I$16,10)="medewerker"),LEFT(Personeelsinzet!$B$31,1)="4"),CONCATENATE("WP- ",WB!$J$7),
IF(AND($B$300="JA",NOT(LEFT(Personeelsinzet!$I$16,10)="medewerker"),LEFT(Personeelsinzet!$B$31,1)="5"),CONCATENATE("WP- ",WB!$J$8),
IF(AND($B$300="JA",NOT(LEFT(Personeelsinzet!$I$16,10)="medewerker"),LEFT(Personeelsinzet!$B$31,1)="6"),CONCATENATE("WP- ",WB!$J$9),
IF(AND($B$300="JA",NOT(LEFT(Personeelsinzet!$I$16,10)="medewerker"),LEFT(Personeelsinzet!$B$31,1)="7"),CONCATENATE("WP- ",WB!$J$10),""))))))))</f>
        <v/>
      </c>
      <c r="C601" s="121">
        <f>IF(B601="",0,IF(Personeelsinzet!$D$93=$AP$5,Personeelsinzet!I$31*H$303,
IF(AND(Personeelsinzet!$D$93=WB!$AP$6,Personeelskosten!$D$11=WB!$Q$5),Personeelsinzet!I$31*WB!$R$12,
IF(AND(Personeelsinzet!$D$93=WB!$AP$6,Personeelskosten!$D$11=WB!$Q$6),Personeelsinzet!I$31*WB!$R$13,""))))</f>
        <v>0</v>
      </c>
      <c r="D601" s="122">
        <f>IF(AND(NOT(B601=""),NOT(LEFT(Personeelsinzet!I$16,10)="medewerker")),H$302,0)</f>
        <v>0</v>
      </c>
      <c r="E601">
        <f t="shared" si="8"/>
        <v>0</v>
      </c>
    </row>
    <row r="602" spans="1:5" x14ac:dyDescent="0.2">
      <c r="A602" t="str">
        <f>'Simulatie kostenplan'!$B$25</f>
        <v>Personeelskosten</v>
      </c>
      <c r="B602" s="120" t="str">
        <f>IF('Simulatie kostenplan'!$E$36='Simulatie kostenplan'!$F$22,"",IF(AND($B$300="JA",NOT(LEFT(Personeelsinzet!$I$16,10)="medewerker"),LEFT(Personeelsinzet!$B$32,1)="1"),CONCATENATE("WP- ",WB!$J$4),
IF(AND($B$300="JA",NOT(LEFT(Personeelsinzet!$I$16,10)="medewerker"),LEFT(Personeelsinzet!$B$32,1)="2"),CONCATENATE("WP- ",WB!$J$5),
IF(AND($B$300="JA",NOT(LEFT(Personeelsinzet!$I$16,10)="medewerker"),LEFT(Personeelsinzet!$B$32,1)="3"),CONCATENATE("WP- ",WB!$J$6),
IF(AND($B$300="JA",NOT(LEFT(Personeelsinzet!$I$16,10)="medewerker"),LEFT(Personeelsinzet!$B$32,1)="4"),CONCATENATE("WP- ",WB!$J$7),
IF(AND($B$300="JA",NOT(LEFT(Personeelsinzet!$I$16,10)="medewerker"),LEFT(Personeelsinzet!$B$32,1)="5"),CONCATENATE("WP- ",WB!$J$8),
IF(AND($B$300="JA",NOT(LEFT(Personeelsinzet!$I$16,10)="medewerker"),LEFT(Personeelsinzet!$B$32,1)="6"),CONCATENATE("WP- ",WB!$J$9),
IF(AND($B$300="JA",NOT(LEFT(Personeelsinzet!$I$16,10)="medewerker"),LEFT(Personeelsinzet!$B$32,1)="7"),CONCATENATE("WP- ",WB!$J$10),""))))))))</f>
        <v/>
      </c>
      <c r="C602" s="121">
        <f>IF(B602="",0,IF(Personeelsinzet!$D$93=$AP$5,Personeelsinzet!I$32*H$303,
IF(AND(Personeelsinzet!$D$93=WB!$AP$6,Personeelskosten!$D$11=WB!$Q$5),Personeelsinzet!I$32*WB!$R$12,
IF(AND(Personeelsinzet!$D$93=WB!$AP$6,Personeelskosten!$D$11=WB!$Q$6),Personeelsinzet!I$32*WB!$R$13,""))))</f>
        <v>0</v>
      </c>
      <c r="D602" s="122">
        <f>IF(AND(NOT(B602=""),NOT(LEFT(Personeelsinzet!I$16,10)="medewerker")),H$302,0)</f>
        <v>0</v>
      </c>
      <c r="E602">
        <f t="shared" si="8"/>
        <v>0</v>
      </c>
    </row>
    <row r="603" spans="1:5" x14ac:dyDescent="0.2">
      <c r="A603" t="str">
        <f>'Simulatie kostenplan'!$B$25</f>
        <v>Personeelskosten</v>
      </c>
      <c r="B603" s="120" t="str">
        <f>IF('Simulatie kostenplan'!$E$36='Simulatie kostenplan'!$F$22,"",IF(AND($B$300="JA",NOT(LEFT(Personeelsinzet!$I$16,10)="medewerker"),LEFT(Personeelsinzet!$B$33,1)="1"),CONCATENATE("WP- ",WB!$J$4),
IF(AND($B$300="JA",NOT(LEFT(Personeelsinzet!$I$16,10)="medewerker"),LEFT(Personeelsinzet!$B$33,1)="2"),CONCATENATE("WP- ",WB!$J$5),
IF(AND($B$300="JA",NOT(LEFT(Personeelsinzet!$I$16,10)="medewerker"),LEFT(Personeelsinzet!$B$33,1)="3"),CONCATENATE("WP- ",WB!$J$6),
IF(AND($B$300="JA",NOT(LEFT(Personeelsinzet!$I$16,10)="medewerker"),LEFT(Personeelsinzet!$B$33,1)="4"),CONCATENATE("WP- ",WB!$J$7),
IF(AND($B$300="JA",NOT(LEFT(Personeelsinzet!$I$16,10)="medewerker"),LEFT(Personeelsinzet!$B$33,1)="5"),CONCATENATE("WP- ",WB!$J$8),
IF(AND($B$300="JA",NOT(LEFT(Personeelsinzet!$I$16,10)="medewerker"),LEFT(Personeelsinzet!$B$33,1)="6"),CONCATENATE("WP- ",WB!$J$9),
IF(AND($B$300="JA",NOT(LEFT(Personeelsinzet!$I$16,10)="medewerker"),LEFT(Personeelsinzet!$B$33,1)="7"),CONCATENATE("WP- ",WB!$J$10),""))))))))</f>
        <v/>
      </c>
      <c r="C603" s="121">
        <f>IF(B603="",0,IF(Personeelsinzet!$D$93=$AP$5,Personeelsinzet!I$33*H$303,
IF(AND(Personeelsinzet!$D$93=WB!$AP$6,Personeelskosten!$D$11=WB!$Q$5),Personeelsinzet!I$33*WB!$R$12,
IF(AND(Personeelsinzet!$D$93=WB!$AP$6,Personeelskosten!$D$11=WB!$Q$6),Personeelsinzet!I$33*WB!$R$13,""))))</f>
        <v>0</v>
      </c>
      <c r="D603" s="122">
        <f>IF(AND(NOT(B603=""),NOT(LEFT(Personeelsinzet!I$16,10)="medewerker")),H$302,0)</f>
        <v>0</v>
      </c>
      <c r="E603">
        <f t="shared" si="8"/>
        <v>0</v>
      </c>
    </row>
    <row r="604" spans="1:5" x14ac:dyDescent="0.2">
      <c r="A604" t="str">
        <f>'Simulatie kostenplan'!$B$25</f>
        <v>Personeelskosten</v>
      </c>
      <c r="B604" s="120" t="str">
        <f>IF('Simulatie kostenplan'!$E$36='Simulatie kostenplan'!$F$22,"",IF(AND($B$300="JA",NOT(LEFT(Personeelsinzet!$I$16,10)="medewerker"),LEFT(Personeelsinzet!$B$34,1)="1"),CONCATENATE("WP- ",WB!$J$4),
IF(AND($B$300="JA",NOT(LEFT(Personeelsinzet!$I$16,10)="medewerker"),LEFT(Personeelsinzet!$B$34,1)="2"),CONCATENATE("WP- ",WB!$J$5),
IF(AND($B$300="JA",NOT(LEFT(Personeelsinzet!$I$16,10)="medewerker"),LEFT(Personeelsinzet!$B$34,1)="3"),CONCATENATE("WP- ",WB!$J$6),
IF(AND($B$300="JA",NOT(LEFT(Personeelsinzet!$I$16,10)="medewerker"),LEFT(Personeelsinzet!$B$34,1)="4"),CONCATENATE("WP- ",WB!$J$7),
IF(AND($B$300="JA",NOT(LEFT(Personeelsinzet!$I$16,10)="medewerker"),LEFT(Personeelsinzet!$B$34,1)="5"),CONCATENATE("WP- ",WB!$J$8),
IF(AND($B$300="JA",NOT(LEFT(Personeelsinzet!$I$16,10)="medewerker"),LEFT(Personeelsinzet!$B$34,1)="6"),CONCATENATE("WP- ",WB!$J$9),
IF(AND($B$300="JA",NOT(LEFT(Personeelsinzet!$I$16,10)="medewerker"),LEFT(Personeelsinzet!$B$34,1)="7"),CONCATENATE("WP- ",WB!$J$10),""))))))))</f>
        <v/>
      </c>
      <c r="C604" s="121">
        <f>IF(B604="",0,IF(Personeelsinzet!$D$93=$AP$5,Personeelsinzet!I$34*H$303,
IF(AND(Personeelsinzet!$D$93=WB!$AP$6,Personeelskosten!$D$11=WB!$Q$5),Personeelsinzet!I$34*WB!$R$12,
IF(AND(Personeelsinzet!$D$93=WB!$AP$6,Personeelskosten!$D$11=WB!$Q$6),Personeelsinzet!I$34*WB!$R$13,""))))</f>
        <v>0</v>
      </c>
      <c r="D604" s="122">
        <f>IF(AND(NOT(B604=""),NOT(LEFT(Personeelsinzet!I$16,10)="medewerker")),H$302,0)</f>
        <v>0</v>
      </c>
      <c r="E604">
        <f t="shared" si="8"/>
        <v>0</v>
      </c>
    </row>
    <row r="605" spans="1:5" x14ac:dyDescent="0.2">
      <c r="A605" t="str">
        <f>'Simulatie kostenplan'!$B$25</f>
        <v>Personeelskosten</v>
      </c>
      <c r="B605" s="120" t="str">
        <f>IF('Simulatie kostenplan'!$E$36='Simulatie kostenplan'!$F$22,"",IF(AND($B$300="JA",NOT(LEFT(Personeelsinzet!$I$16,10)="medewerker"),LEFT(Personeelsinzet!$B$35,1)="1"),CONCATENATE("WP- ",WB!$J$4),
IF(AND($B$300="JA",NOT(LEFT(Personeelsinzet!$I$16,10)="medewerker"),LEFT(Personeelsinzet!$B$35,1)="2"),CONCATENATE("WP- ",WB!$J$5),
IF(AND($B$300="JA",NOT(LEFT(Personeelsinzet!$I$16,10)="medewerker"),LEFT(Personeelsinzet!$B$35,1)="3"),CONCATENATE("WP- ",WB!$J$6),
IF(AND($B$300="JA",NOT(LEFT(Personeelsinzet!$I$16,10)="medewerker"),LEFT(Personeelsinzet!$B$35,1)="4"),CONCATENATE("WP- ",WB!$J$7),
IF(AND($B$300="JA",NOT(LEFT(Personeelsinzet!$I$16,10)="medewerker"),LEFT(Personeelsinzet!$B$35,1)="5"),CONCATENATE("WP- ",WB!$J$8),
IF(AND($B$300="JA",NOT(LEFT(Personeelsinzet!$I$16,10)="medewerker"),LEFT(Personeelsinzet!$B$35,1)="6"),CONCATENATE("WP- ",WB!$J$9),
IF(AND($B$300="JA",NOT(LEFT(Personeelsinzet!$I$16,10)="medewerker"),LEFT(Personeelsinzet!$B$35,1)="7"),CONCATENATE("WP- ",WB!$J$10),""))))))))</f>
        <v/>
      </c>
      <c r="C605" s="121">
        <f>IF(B605="",0,IF(Personeelsinzet!$D$93=$AP$5,Personeelsinzet!I$35*H$303,
IF(AND(Personeelsinzet!$D$93=WB!$AP$6,Personeelskosten!$D$11=WB!$Q$5),Personeelsinzet!I$35*WB!$R$12,
IF(AND(Personeelsinzet!$D$93=WB!$AP$6,Personeelskosten!$D$11=WB!$Q$6),Personeelsinzet!I$35*WB!$R$13,""))))</f>
        <v>0</v>
      </c>
      <c r="D605" s="122">
        <f>IF(AND(NOT(B605=""),NOT(LEFT(Personeelsinzet!I$16,10)="medewerker")),H$302,0)</f>
        <v>0</v>
      </c>
      <c r="E605">
        <f t="shared" si="8"/>
        <v>0</v>
      </c>
    </row>
    <row r="606" spans="1:5" x14ac:dyDescent="0.2">
      <c r="A606" t="str">
        <f>'Simulatie kostenplan'!$B$25</f>
        <v>Personeelskosten</v>
      </c>
      <c r="B606" s="120" t="str">
        <f>IF('Simulatie kostenplan'!$E$36='Simulatie kostenplan'!$F$22,"",IF(AND($B$300="JA",NOT(LEFT(Personeelsinzet!$I$16,10)="medewerker"),LEFT(Personeelsinzet!$B$36,1)="1"),CONCATENATE("WP- ",WB!$J$4),
IF(AND($B$300="JA",NOT(LEFT(Personeelsinzet!$I$16,10)="medewerker"),LEFT(Personeelsinzet!$B$36,1)="2"),CONCATENATE("WP- ",WB!$J$5),
IF(AND($B$300="JA",NOT(LEFT(Personeelsinzet!$I$16,10)="medewerker"),LEFT(Personeelsinzet!$B$36,1)="3"),CONCATENATE("WP- ",WB!$J$6),
IF(AND($B$300="JA",NOT(LEFT(Personeelsinzet!$I$16,10)="medewerker"),LEFT(Personeelsinzet!$B$36,1)="4"),CONCATENATE("WP- ",WB!$J$7),
IF(AND($B$300="JA",NOT(LEFT(Personeelsinzet!$I$16,10)="medewerker"),LEFT(Personeelsinzet!$B$36,1)="5"),CONCATENATE("WP- ",WB!$J$8),
IF(AND($B$300="JA",NOT(LEFT(Personeelsinzet!$I$16,10)="medewerker"),LEFT(Personeelsinzet!$B$36,1)="6"),CONCATENATE("WP- ",WB!$J$9),
IF(AND($B$300="JA",NOT(LEFT(Personeelsinzet!$I$16,10)="medewerker"),LEFT(Personeelsinzet!$B$36,1)="7"),CONCATENATE("WP- ",WB!$J$10),""))))))))</f>
        <v/>
      </c>
      <c r="C606" s="121">
        <f>IF(B606="",0,IF(Personeelsinzet!$D$93=$AP$5,Personeelsinzet!I$36*H$303,
IF(AND(Personeelsinzet!$D$93=WB!$AP$6,Personeelskosten!$D$11=WB!$Q$5),Personeelsinzet!I$36*WB!$R$12,
IF(AND(Personeelsinzet!$D$93=WB!$AP$6,Personeelskosten!$D$11=WB!$Q$6),Personeelsinzet!I$36*WB!$R$13,""))))</f>
        <v>0</v>
      </c>
      <c r="D606" s="122">
        <f>IF(AND(NOT(B606=""),NOT(LEFT(Personeelsinzet!I$16,10)="medewerker")),H$302,0)</f>
        <v>0</v>
      </c>
      <c r="E606">
        <f t="shared" si="8"/>
        <v>0</v>
      </c>
    </row>
    <row r="607" spans="1:5" x14ac:dyDescent="0.2">
      <c r="A607" t="str">
        <f>'Simulatie kostenplan'!$B$25</f>
        <v>Personeelskosten</v>
      </c>
      <c r="B607" s="120" t="str">
        <f>IF('Simulatie kostenplan'!$E$36='Simulatie kostenplan'!$F$22,"",IF(AND($B$300="JA",NOT(LEFT(Personeelsinzet!$I$16,10)="medewerker"),LEFT(Personeelsinzet!$B$37,1)="1"),CONCATENATE("WP- ",WB!$J$4),
IF(AND($B$300="JA",NOT(LEFT(Personeelsinzet!$I$16,10)="medewerker"),LEFT(Personeelsinzet!$B$37,1)="2"),CONCATENATE("WP- ",WB!$J$5),
IF(AND($B$300="JA",NOT(LEFT(Personeelsinzet!$I$16,10)="medewerker"),LEFT(Personeelsinzet!$B$37,1)="3"),CONCATENATE("WP- ",WB!$J$6),
IF(AND($B$300="JA",NOT(LEFT(Personeelsinzet!$I$16,10)="medewerker"),LEFT(Personeelsinzet!$B$37,1)="4"),CONCATENATE("WP- ",WB!$J$7),
IF(AND($B$300="JA",NOT(LEFT(Personeelsinzet!$I$16,10)="medewerker"),LEFT(Personeelsinzet!$B$37,1)="5"),CONCATENATE("WP- ",WB!$J$8),
IF(AND($B$300="JA",NOT(LEFT(Personeelsinzet!$I$16,10)="medewerker"),LEFT(Personeelsinzet!$B$37,1)="6"),CONCATENATE("WP- ",WB!$J$9),
IF(AND($B$300="JA",NOT(LEFT(Personeelsinzet!$I$16,10)="medewerker"),LEFT(Personeelsinzet!$B$37,1)="7"),CONCATENATE("WP- ",WB!$J$10),""))))))))</f>
        <v/>
      </c>
      <c r="C607" s="121">
        <f>IF(B607="",0,IF(Personeelsinzet!$D$93=$AP$5,Personeelsinzet!I$37*H$303,
IF(AND(Personeelsinzet!$D$93=WB!$AP$6,Personeelskosten!$D$11=WB!$Q$5),Personeelsinzet!I$37*WB!$R$12,
IF(AND(Personeelsinzet!$D$93=WB!$AP$6,Personeelskosten!$D$11=WB!$Q$6),Personeelsinzet!I$37*WB!$R$13,""))))</f>
        <v>0</v>
      </c>
      <c r="D607" s="122">
        <f>IF(AND(NOT(B607=""),NOT(LEFT(Personeelsinzet!I$16,10)="medewerker")),H$302,0)</f>
        <v>0</v>
      </c>
      <c r="E607">
        <f t="shared" si="8"/>
        <v>0</v>
      </c>
    </row>
    <row r="608" spans="1:5" x14ac:dyDescent="0.2">
      <c r="A608" t="str">
        <f>'Simulatie kostenplan'!$B$25</f>
        <v>Personeelskosten</v>
      </c>
      <c r="B608" s="120" t="str">
        <f>IF('Simulatie kostenplan'!$E$36='Simulatie kostenplan'!$F$22,"",IF(AND($B$300="JA",NOT(LEFT(Personeelsinzet!$I$16,10)="medewerker"),LEFT(Personeelsinzet!$B$38,1)="1"),CONCATENATE("WP- ",WB!$J$4),
IF(AND($B$300="JA",NOT(LEFT(Personeelsinzet!$I$16,10)="medewerker"),LEFT(Personeelsinzet!$B$38,1)="2"),CONCATENATE("WP- ",WB!$J$5),
IF(AND($B$300="JA",NOT(LEFT(Personeelsinzet!$I$16,10)="medewerker"),LEFT(Personeelsinzet!$B$38,1)="3"),CONCATENATE("WP- ",WB!$J$6),
IF(AND($B$300="JA",NOT(LEFT(Personeelsinzet!$I$16,10)="medewerker"),LEFT(Personeelsinzet!$B$38,1)="4"),CONCATENATE("WP- ",WB!$J$7),
IF(AND($B$300="JA",NOT(LEFT(Personeelsinzet!$I$16,10)="medewerker"),LEFT(Personeelsinzet!$B$38,1)="5"),CONCATENATE("WP- ",WB!$J$8),
IF(AND($B$300="JA",NOT(LEFT(Personeelsinzet!$I$16,10)="medewerker"),LEFT(Personeelsinzet!$B$38,1)="6"),CONCATENATE("WP- ",WB!$J$9),
IF(AND($B$300="JA",NOT(LEFT(Personeelsinzet!$I$16,10)="medewerker"),LEFT(Personeelsinzet!$B$38,1)="7"),CONCATENATE("WP- ",WB!$J$10),""))))))))</f>
        <v/>
      </c>
      <c r="C608" s="121">
        <f>IF(B608="",0,IF(Personeelsinzet!$D$93=$AP$5,Personeelsinzet!I$38*H$303,
IF(AND(Personeelsinzet!$D$93=WB!$AP$6,Personeelskosten!$D$11=WB!$Q$5),Personeelsinzet!I$38*WB!$R$12,
IF(AND(Personeelsinzet!$D$93=WB!$AP$6,Personeelskosten!$D$11=WB!$Q$6),Personeelsinzet!I$38*WB!$R$13,""))))</f>
        <v>0</v>
      </c>
      <c r="D608" s="122">
        <f>IF(AND(NOT(B608=""),NOT(LEFT(Personeelsinzet!I$16,10)="medewerker")),H$302,0)</f>
        <v>0</v>
      </c>
      <c r="E608">
        <f t="shared" si="8"/>
        <v>0</v>
      </c>
    </row>
    <row r="609" spans="1:5" x14ac:dyDescent="0.2">
      <c r="A609" t="str">
        <f>'Simulatie kostenplan'!$B$25</f>
        <v>Personeelskosten</v>
      </c>
      <c r="B609" s="120" t="str">
        <f>IF('Simulatie kostenplan'!$E$36='Simulatie kostenplan'!$F$22,"",IF(AND($B$300="JA",NOT(LEFT(Personeelsinzet!$I$16,10)="medewerker"),LEFT(Personeelsinzet!$B$39,1)="1"),CONCATENATE("WP- ",WB!$J$4),
IF(AND($B$300="JA",NOT(LEFT(Personeelsinzet!$I$16,10)="medewerker"),LEFT(Personeelsinzet!$B$39,1)="2"),CONCATENATE("WP- ",WB!$J$5),
IF(AND($B$300="JA",NOT(LEFT(Personeelsinzet!$I$16,10)="medewerker"),LEFT(Personeelsinzet!$B$39,1)="3"),CONCATENATE("WP- ",WB!$J$6),
IF(AND($B$300="JA",NOT(LEFT(Personeelsinzet!$I$16,10)="medewerker"),LEFT(Personeelsinzet!$B$39,1)="4"),CONCATENATE("WP- ",WB!$J$7),
IF(AND($B$300="JA",NOT(LEFT(Personeelsinzet!$I$16,10)="medewerker"),LEFT(Personeelsinzet!$B$39,1)="5"),CONCATENATE("WP- ",WB!$J$8),
IF(AND($B$300="JA",NOT(LEFT(Personeelsinzet!$I$16,10)="medewerker"),LEFT(Personeelsinzet!$B$39,1)="6"),CONCATENATE("WP- ",WB!$J$9),
IF(AND($B$300="JA",NOT(LEFT(Personeelsinzet!$I$16,10)="medewerker"),LEFT(Personeelsinzet!$B$39,1)="7"),CONCATENATE("WP- ",WB!$J$10),""))))))))</f>
        <v/>
      </c>
      <c r="C609" s="121">
        <f>IF(B609="",0,IF(Personeelsinzet!$D$93=$AP$5,Personeelsinzet!I$39*H$303,
IF(AND(Personeelsinzet!$D$93=WB!$AP$6,Personeelskosten!$D$11=WB!$Q$5),Personeelsinzet!I$39*WB!$R$12,
IF(AND(Personeelsinzet!$D$93=WB!$AP$6,Personeelskosten!$D$11=WB!$Q$6),Personeelsinzet!I$39*WB!$R$13,""))))</f>
        <v>0</v>
      </c>
      <c r="D609" s="122">
        <f>IF(AND(NOT(B609=""),NOT(LEFT(Personeelsinzet!I$16,10)="medewerker")),H$302,0)</f>
        <v>0</v>
      </c>
      <c r="E609">
        <f t="shared" si="8"/>
        <v>0</v>
      </c>
    </row>
    <row r="610" spans="1:5" x14ac:dyDescent="0.2">
      <c r="A610" t="str">
        <f>'Simulatie kostenplan'!$B$25</f>
        <v>Personeelskosten</v>
      </c>
      <c r="B610" s="120" t="str">
        <f>IF('Simulatie kostenplan'!$E$36='Simulatie kostenplan'!$F$22,"",IF(AND($B$300="JA",NOT(LEFT(Personeelsinzet!$I$16,10)="medewerker"),LEFT(Personeelsinzet!$B$40,1)="1"),CONCATENATE("WP- ",WB!$J$4),
IF(AND($B$300="JA",NOT(LEFT(Personeelsinzet!$I$16,10)="medewerker"),LEFT(Personeelsinzet!$B$40,1)="2"),CONCATENATE("WP- ",WB!$J$5),
IF(AND($B$300="JA",NOT(LEFT(Personeelsinzet!$I$16,10)="medewerker"),LEFT(Personeelsinzet!$B$40,1)="3"),CONCATENATE("WP- ",WB!$J$6),
IF(AND($B$300="JA",NOT(LEFT(Personeelsinzet!$I$16,10)="medewerker"),LEFT(Personeelsinzet!$B$40,1)="4"),CONCATENATE("WP- ",WB!$J$7),
IF(AND($B$300="JA",NOT(LEFT(Personeelsinzet!$I$16,10)="medewerker"),LEFT(Personeelsinzet!$B$40,1)="5"),CONCATENATE("WP- ",WB!$J$8),
IF(AND($B$300="JA",NOT(LEFT(Personeelsinzet!$I$16,10)="medewerker"),LEFT(Personeelsinzet!$B$40,1)="6"),CONCATENATE("WP- ",WB!$J$9),
IF(AND($B$300="JA",NOT(LEFT(Personeelsinzet!$I$16,10)="medewerker"),LEFT(Personeelsinzet!$B$40,1)="7"),CONCATENATE("WP- ",WB!$J$10),""))))))))</f>
        <v/>
      </c>
      <c r="C610" s="121">
        <f>IF(B610="",0,IF(Personeelsinzet!$D$93=$AP$5,Personeelsinzet!I$40*H$303,
IF(AND(Personeelsinzet!$D$93=WB!$AP$6,Personeelskosten!$D$11=WB!$Q$5),Personeelsinzet!I$40*WB!$R$12,
IF(AND(Personeelsinzet!$D$93=WB!$AP$6,Personeelskosten!$D$11=WB!$Q$6),Personeelsinzet!I$40*WB!$R$13,""))))</f>
        <v>0</v>
      </c>
      <c r="D610" s="122">
        <f>IF(AND(NOT(B610=""),NOT(LEFT(Personeelsinzet!I$16,10)="medewerker")),H$302,0)</f>
        <v>0</v>
      </c>
      <c r="E610">
        <f t="shared" si="8"/>
        <v>0</v>
      </c>
    </row>
    <row r="611" spans="1:5" x14ac:dyDescent="0.2">
      <c r="A611" t="str">
        <f>'Simulatie kostenplan'!$B$25</f>
        <v>Personeelskosten</v>
      </c>
      <c r="B611" s="120" t="str">
        <f>IF('Simulatie kostenplan'!$E$36='Simulatie kostenplan'!$F$22,"",IF(AND($B$300="JA",NOT(LEFT(Personeelsinzet!$I$16,10)="medewerker"),LEFT(Personeelsinzet!$B$41,1)="1"),CONCATENATE("WP- ",WB!$J$4),
IF(AND($B$300="JA",NOT(LEFT(Personeelsinzet!$I$16,10)="medewerker"),LEFT(Personeelsinzet!$B$41,1)="2"),CONCATENATE("WP- ",WB!$J$5),
IF(AND($B$300="JA",NOT(LEFT(Personeelsinzet!$I$16,10)="medewerker"),LEFT(Personeelsinzet!$B$41,1)="3"),CONCATENATE("WP- ",WB!$J$6),
IF(AND($B$300="JA",NOT(LEFT(Personeelsinzet!$I$16,10)="medewerker"),LEFT(Personeelsinzet!$B$41,1)="4"),CONCATENATE("WP- ",WB!$J$7),
IF(AND($B$300="JA",NOT(LEFT(Personeelsinzet!$I$16,10)="medewerker"),LEFT(Personeelsinzet!$B$41,1)="5"),CONCATENATE("WP- ",WB!$J$8),
IF(AND($B$300="JA",NOT(LEFT(Personeelsinzet!$I$16,10)="medewerker"),LEFT(Personeelsinzet!$B$41,1)="6"),CONCATENATE("WP- ",WB!$J$9),
IF(AND($B$300="JA",NOT(LEFT(Personeelsinzet!$I$16,10)="medewerker"),LEFT(Personeelsinzet!$B$41,1)="7"),CONCATENATE("WP- ",WB!$J$10),""))))))))</f>
        <v/>
      </c>
      <c r="C611" s="121">
        <f>IF(B611="",0,IF(Personeelsinzet!$D$93=$AP$5,Personeelsinzet!I$41*H$303,
IF(AND(Personeelsinzet!$D$93=WB!$AP$6,Personeelskosten!$D$11=WB!$Q$5),Personeelsinzet!I$41*WB!$R$12,
IF(AND(Personeelsinzet!$D$93=WB!$AP$6,Personeelskosten!$D$11=WB!$Q$6),Personeelsinzet!I$41*WB!$R$13,""))))</f>
        <v>0</v>
      </c>
      <c r="D611" s="122">
        <f>IF(AND(NOT(B611=""),NOT(LEFT(Personeelsinzet!I$16,10)="medewerker")),H$302,0)</f>
        <v>0</v>
      </c>
      <c r="E611">
        <f t="shared" si="8"/>
        <v>0</v>
      </c>
    </row>
    <row r="612" spans="1:5" x14ac:dyDescent="0.2">
      <c r="A612" t="str">
        <f>'Simulatie kostenplan'!$B$25</f>
        <v>Personeelskosten</v>
      </c>
      <c r="B612" s="120" t="str">
        <f>IF('Simulatie kostenplan'!$E$36='Simulatie kostenplan'!$F$22,"",IF(AND($B$300="JA",NOT(LEFT(Personeelsinzet!$I$16,10)="medewerker"),LEFT(Personeelsinzet!$B$42,1)="1"),CONCATENATE("WP- ",WB!$J$4),
IF(AND($B$300="JA",NOT(LEFT(Personeelsinzet!$I$16,10)="medewerker"),LEFT(Personeelsinzet!$B$42,1)="2"),CONCATENATE("WP- ",WB!$J$5),
IF(AND($B$300="JA",NOT(LEFT(Personeelsinzet!$I$16,10)="medewerker"),LEFT(Personeelsinzet!$B$42,1)="3"),CONCATENATE("WP- ",WB!$J$6),
IF(AND($B$300="JA",NOT(LEFT(Personeelsinzet!$I$16,10)="medewerker"),LEFT(Personeelsinzet!$B$42,1)="4"),CONCATENATE("WP- ",WB!$J$7),
IF(AND($B$300="JA",NOT(LEFT(Personeelsinzet!$I$16,10)="medewerker"),LEFT(Personeelsinzet!$B$42,1)="5"),CONCATENATE("WP- ",WB!$J$8),
IF(AND($B$300="JA",NOT(LEFT(Personeelsinzet!$I$16,10)="medewerker"),LEFT(Personeelsinzet!$B$42,1)="6"),CONCATENATE("WP- ",WB!$J$9),
IF(AND($B$300="JA",NOT(LEFT(Personeelsinzet!$I$16,10)="medewerker"),LEFT(Personeelsinzet!$B$42,1)="7"),CONCATENATE("WP- ",WB!$J$10),""))))))))</f>
        <v/>
      </c>
      <c r="C612" s="121">
        <f>IF(B612="",0,IF(Personeelsinzet!$D$93=$AP$5,Personeelsinzet!I$42*H$303,
IF(AND(Personeelsinzet!$D$93=WB!$AP$6,Personeelskosten!$D$11=WB!$Q$5),Personeelsinzet!I$42*WB!$R$12,
IF(AND(Personeelsinzet!$D$93=WB!$AP$6,Personeelskosten!$D$11=WB!$Q$6),Personeelsinzet!I$42*WB!$R$13,""))))</f>
        <v>0</v>
      </c>
      <c r="D612" s="122">
        <f>IF(AND(NOT(B612=""),NOT(LEFT(Personeelsinzet!I$16,10)="medewerker")),H$302,0)</f>
        <v>0</v>
      </c>
      <c r="E612">
        <f t="shared" si="8"/>
        <v>0</v>
      </c>
    </row>
    <row r="613" spans="1:5" x14ac:dyDescent="0.2">
      <c r="A613" t="str">
        <f>'Simulatie kostenplan'!$B$25</f>
        <v>Personeelskosten</v>
      </c>
      <c r="B613" s="120" t="str">
        <f>IF('Simulatie kostenplan'!$E$36='Simulatie kostenplan'!$F$22,"",IF(AND($B$300="JA",NOT(LEFT(Personeelsinzet!$I$16,10)="medewerker"),LEFT(Personeelsinzet!$B$43,1)="1"),CONCATENATE("WP- ",WB!$J$4),
IF(AND($B$300="JA",NOT(LEFT(Personeelsinzet!$I$16,10)="medewerker"),LEFT(Personeelsinzet!$B$43,1)="2"),CONCATENATE("WP- ",WB!$J$5),
IF(AND($B$300="JA",NOT(LEFT(Personeelsinzet!$I$16,10)="medewerker"),LEFT(Personeelsinzet!$B$43,1)="3"),CONCATENATE("WP- ",WB!$J$6),
IF(AND($B$300="JA",NOT(LEFT(Personeelsinzet!$I$16,10)="medewerker"),LEFT(Personeelsinzet!$B$43,1)="4"),CONCATENATE("WP- ",WB!$J$7),
IF(AND($B$300="JA",NOT(LEFT(Personeelsinzet!$I$16,10)="medewerker"),LEFT(Personeelsinzet!$B$43,1)="5"),CONCATENATE("WP- ",WB!$J$8),
IF(AND($B$300="JA",NOT(LEFT(Personeelsinzet!$I$16,10)="medewerker"),LEFT(Personeelsinzet!$B$43,1)="6"),CONCATENATE("WP- ",WB!$J$9),
IF(AND($B$300="JA",NOT(LEFT(Personeelsinzet!$I$16,10)="medewerker"),LEFT(Personeelsinzet!$B$43,1)="7"),CONCATENATE("WP- ",WB!$J$10),""))))))))</f>
        <v/>
      </c>
      <c r="C613" s="121">
        <f>IF(B613="",0,IF(Personeelsinzet!$D$93=$AP$5,Personeelsinzet!I$43*H$303,
IF(AND(Personeelsinzet!$D$93=WB!$AP$6,Personeelskosten!$D$11=WB!$Q$5),Personeelsinzet!I$43*WB!$R$12,
IF(AND(Personeelsinzet!$D$93=WB!$AP$6,Personeelskosten!$D$11=WB!$Q$6),Personeelsinzet!I$43*WB!$R$13,""))))</f>
        <v>0</v>
      </c>
      <c r="D613" s="122">
        <f>IF(AND(NOT(B613=""),NOT(LEFT(Personeelsinzet!I$16,10)="medewerker")),H$302,0)</f>
        <v>0</v>
      </c>
      <c r="E613">
        <f t="shared" si="8"/>
        <v>0</v>
      </c>
    </row>
    <row r="614" spans="1:5" x14ac:dyDescent="0.2">
      <c r="A614" t="str">
        <f>'Simulatie kostenplan'!$B$25</f>
        <v>Personeelskosten</v>
      </c>
      <c r="B614" s="120" t="str">
        <f>IF('Simulatie kostenplan'!$E$36='Simulatie kostenplan'!$F$22,"",IF(AND($B$300="JA",NOT(LEFT(Personeelsinzet!$I$16,10)="medewerker"),LEFT(Personeelsinzet!$B$44,1)="1"),CONCATENATE("WP- ",WB!$J$4),
IF(AND($B$300="JA",NOT(LEFT(Personeelsinzet!$I$16,10)="medewerker"),LEFT(Personeelsinzet!$B$44,1)="2"),CONCATENATE("WP- ",WB!$J$5),
IF(AND($B$300="JA",NOT(LEFT(Personeelsinzet!$I$16,10)="medewerker"),LEFT(Personeelsinzet!$B$44,1)="3"),CONCATENATE("WP- ",WB!$J$6),
IF(AND($B$300="JA",NOT(LEFT(Personeelsinzet!$I$16,10)="medewerker"),LEFT(Personeelsinzet!$B$44,1)="4"),CONCATENATE("WP- ",WB!$J$7),
IF(AND($B$300="JA",NOT(LEFT(Personeelsinzet!$I$16,10)="medewerker"),LEFT(Personeelsinzet!$B$44,1)="5"),CONCATENATE("WP- ",WB!$J$8),
IF(AND($B$300="JA",NOT(LEFT(Personeelsinzet!$I$16,10)="medewerker"),LEFT(Personeelsinzet!$B$44,1)="6"),CONCATENATE("WP- ",WB!$J$9),
IF(AND($B$300="JA",NOT(LEFT(Personeelsinzet!$I$16,10)="medewerker"),LEFT(Personeelsinzet!$B$44,1)="7"),CONCATENATE("WP- ",WB!$J$10),""))))))))</f>
        <v/>
      </c>
      <c r="C614" s="121">
        <f>IF(B614="",0,IF(Personeelsinzet!$D$93=$AP$5,Personeelsinzet!I$44*H$303,
IF(AND(Personeelsinzet!$D$93=WB!$AP$6,Personeelskosten!$D$11=WB!$Q$5),Personeelsinzet!I$44*WB!$R$12,
IF(AND(Personeelsinzet!$D$93=WB!$AP$6,Personeelskosten!$D$11=WB!$Q$6),Personeelsinzet!I$44*WB!$R$13,""))))</f>
        <v>0</v>
      </c>
      <c r="D614" s="122">
        <f>IF(AND(NOT(B614=""),NOT(LEFT(Personeelsinzet!I$16,10)="medewerker")),H$302,0)</f>
        <v>0</v>
      </c>
      <c r="E614">
        <f t="shared" si="8"/>
        <v>0</v>
      </c>
    </row>
    <row r="615" spans="1:5" x14ac:dyDescent="0.2">
      <c r="A615" t="str">
        <f>'Simulatie kostenplan'!$B$25</f>
        <v>Personeelskosten</v>
      </c>
      <c r="B615" s="120" t="str">
        <f>IF('Simulatie kostenplan'!$E$36='Simulatie kostenplan'!$F$22,"",IF(AND($B$300="JA",NOT(LEFT(Personeelsinzet!$I$16,10)="medewerker"),LEFT(Personeelsinzet!$B$45,1)="1"),CONCATENATE("WP- ",WB!$J$4),
IF(AND($B$300="JA",NOT(LEFT(Personeelsinzet!$I$16,10)="medewerker"),LEFT(Personeelsinzet!$B$45,1)="2"),CONCATENATE("WP- ",WB!$J$5),
IF(AND($B$300="JA",NOT(LEFT(Personeelsinzet!$I$16,10)="medewerker"),LEFT(Personeelsinzet!$B$45,1)="3"),CONCATENATE("WP- ",WB!$J$6),
IF(AND($B$300="JA",NOT(LEFT(Personeelsinzet!$I$16,10)="medewerker"),LEFT(Personeelsinzet!$B$45,1)="4"),CONCATENATE("WP- ",WB!$J$7),
IF(AND($B$300="JA",NOT(LEFT(Personeelsinzet!$I$16,10)="medewerker"),LEFT(Personeelsinzet!$B$45,1)="5"),CONCATENATE("WP- ",WB!$J$8),
IF(AND($B$300="JA",NOT(LEFT(Personeelsinzet!$I$16,10)="medewerker"),LEFT(Personeelsinzet!$B$45,1)="6"),CONCATENATE("WP- ",WB!$J$9),
IF(AND($B$300="JA",NOT(LEFT(Personeelsinzet!$I$16,10)="medewerker"),LEFT(Personeelsinzet!$B$45,1)="7"),CONCATENATE("WP- ",WB!$J$10),""))))))))</f>
        <v/>
      </c>
      <c r="C615" s="121">
        <f>IF(B615="",0,IF(Personeelsinzet!$D$93=$AP$5,Personeelsinzet!I$45*H$303,
IF(AND(Personeelsinzet!$D$93=WB!$AP$6,Personeelskosten!$D$11=WB!$Q$5),Personeelsinzet!I$45*WB!$R$12,
IF(AND(Personeelsinzet!$D$93=WB!$AP$6,Personeelskosten!$D$11=WB!$Q$6),Personeelsinzet!I$45*WB!$R$13,""))))</f>
        <v>0</v>
      </c>
      <c r="D615" s="122">
        <f>IF(AND(NOT(B615=""),NOT(LEFT(Personeelsinzet!I$16,10)="medewerker")),H$302,0)</f>
        <v>0</v>
      </c>
      <c r="E615">
        <f t="shared" si="8"/>
        <v>0</v>
      </c>
    </row>
    <row r="616" spans="1:5" x14ac:dyDescent="0.2">
      <c r="A616" t="str">
        <f>'Simulatie kostenplan'!$B$25</f>
        <v>Personeelskosten</v>
      </c>
      <c r="B616" s="120" t="str">
        <f>IF('Simulatie kostenplan'!$E$36='Simulatie kostenplan'!$F$22,"",IF(AND($B$300="JA",NOT(LEFT(Personeelsinzet!$I$16,10)="medewerker"),LEFT(Personeelsinzet!$B$46,1)="1"),CONCATENATE("WP- ",WB!$J$4),
IF(AND($B$300="JA",NOT(LEFT(Personeelsinzet!$I$16,10)="medewerker"),LEFT(Personeelsinzet!$B$46,1)="2"),CONCATENATE("WP- ",WB!$J$5),
IF(AND($B$300="JA",NOT(LEFT(Personeelsinzet!$I$16,10)="medewerker"),LEFT(Personeelsinzet!$B$46,1)="3"),CONCATENATE("WP- ",WB!$J$6),
IF(AND($B$300="JA",NOT(LEFT(Personeelsinzet!$I$16,10)="medewerker"),LEFT(Personeelsinzet!$B$46,1)="4"),CONCATENATE("WP- ",WB!$J$7),
IF(AND($B$300="JA",NOT(LEFT(Personeelsinzet!$I$16,10)="medewerker"),LEFT(Personeelsinzet!$B$46,1)="5"),CONCATENATE("WP- ",WB!$J$8),
IF(AND($B$300="JA",NOT(LEFT(Personeelsinzet!$I$16,10)="medewerker"),LEFT(Personeelsinzet!$B$46,1)="6"),CONCATENATE("WP- ",WB!$J$9),
IF(AND($B$300="JA",NOT(LEFT(Personeelsinzet!$I$16,10)="medewerker"),LEFT(Personeelsinzet!$B$46,1)="7"),CONCATENATE("WP- ",WB!$J$10),""))))))))</f>
        <v/>
      </c>
      <c r="C616" s="121">
        <f>IF(B616="",0,IF(Personeelsinzet!$D$93=$AP$5,Personeelsinzet!I$46*H$303,
IF(AND(Personeelsinzet!$D$93=WB!$AP$6,Personeelskosten!$D$11=WB!$Q$5),Personeelsinzet!I$46*WB!$R$12,
IF(AND(Personeelsinzet!$D$93=WB!$AP$6,Personeelskosten!$D$11=WB!$Q$6),Personeelsinzet!I$46*WB!$R$13,""))))</f>
        <v>0</v>
      </c>
      <c r="D616" s="122">
        <f>IF(AND(NOT(B616=""),NOT(LEFT(Personeelsinzet!I$16,10)="medewerker")),H$302,0)</f>
        <v>0</v>
      </c>
      <c r="E616">
        <f t="shared" si="8"/>
        <v>0</v>
      </c>
    </row>
    <row r="617" spans="1:5" x14ac:dyDescent="0.2">
      <c r="A617" t="str">
        <f>'Simulatie kostenplan'!$B$25</f>
        <v>Personeelskosten</v>
      </c>
      <c r="B617" s="120" t="str">
        <f>IF('Simulatie kostenplan'!$E$36='Simulatie kostenplan'!$F$22,"",IF(AND($B$300="JA",NOT(LEFT(Personeelsinzet!$I$16,10)="medewerker"),LEFT(Personeelsinzet!$B$47,1)="1"),CONCATENATE("WP- ",WB!$J$4),
IF(AND($B$300="JA",NOT(LEFT(Personeelsinzet!$I$16,10)="medewerker"),LEFT(Personeelsinzet!$B$47,1)="2"),CONCATENATE("WP- ",WB!$J$5),
IF(AND($B$300="JA",NOT(LEFT(Personeelsinzet!$I$16,10)="medewerker"),LEFT(Personeelsinzet!$B$47,1)="3"),CONCATENATE("WP- ",WB!$J$6),
IF(AND($B$300="JA",NOT(LEFT(Personeelsinzet!$I$16,10)="medewerker"),LEFT(Personeelsinzet!$B$47,1)="4"),CONCATENATE("WP- ",WB!$J$7),
IF(AND($B$300="JA",NOT(LEFT(Personeelsinzet!$I$16,10)="medewerker"),LEFT(Personeelsinzet!$B$47,1)="5"),CONCATENATE("WP- ",WB!$J$8),
IF(AND($B$300="JA",NOT(LEFT(Personeelsinzet!$I$16,10)="medewerker"),LEFT(Personeelsinzet!$B$47,1)="6"),CONCATENATE("WP- ",WB!$J$9),
IF(AND($B$300="JA",NOT(LEFT(Personeelsinzet!$I$16,10)="medewerker"),LEFT(Personeelsinzet!$B$47,1)="7"),CONCATENATE("WP- ",WB!$J$10),""))))))))</f>
        <v/>
      </c>
      <c r="C617" s="121">
        <f>IF(B617="",0,IF(Personeelsinzet!$D$93=$AP$5,Personeelsinzet!I$47*H$303,
IF(AND(Personeelsinzet!$D$93=WB!$AP$6,Personeelskosten!$D$11=WB!$Q$5),Personeelsinzet!I$47*WB!$R$12,
IF(AND(Personeelsinzet!$D$93=WB!$AP$6,Personeelskosten!$D$11=WB!$Q$6),Personeelsinzet!I$47*WB!$R$13,""))))</f>
        <v>0</v>
      </c>
      <c r="D617" s="122">
        <f>IF(AND(NOT(B617=""),NOT(LEFT(Personeelsinzet!I$16,10)="medewerker")),H$302,0)</f>
        <v>0</v>
      </c>
      <c r="E617">
        <f t="shared" si="8"/>
        <v>0</v>
      </c>
    </row>
    <row r="618" spans="1:5" x14ac:dyDescent="0.2">
      <c r="A618" t="str">
        <f>'Simulatie kostenplan'!$B$25</f>
        <v>Personeelskosten</v>
      </c>
      <c r="B618" s="120" t="str">
        <f>IF('Simulatie kostenplan'!$E$36='Simulatie kostenplan'!$F$22,"",IF(AND($B$300="JA",NOT(LEFT(Personeelsinzet!$I$16,10)="medewerker"),LEFT(Personeelsinzet!$B$48,1)="1"),CONCATENATE("WP- ",WB!$J$4),
IF(AND($B$300="JA",NOT(LEFT(Personeelsinzet!$I$16,10)="medewerker"),LEFT(Personeelsinzet!$B$48,1)="2"),CONCATENATE("WP- ",WB!$J$5),
IF(AND($B$300="JA",NOT(LEFT(Personeelsinzet!$I$16,10)="medewerker"),LEFT(Personeelsinzet!$B$48,1)="3"),CONCATENATE("WP- ",WB!$J$6),
IF(AND($B$300="JA",NOT(LEFT(Personeelsinzet!$I$16,10)="medewerker"),LEFT(Personeelsinzet!$B$48,1)="4"),CONCATENATE("WP- ",WB!$J$7),
IF(AND($B$300="JA",NOT(LEFT(Personeelsinzet!$I$16,10)="medewerker"),LEFT(Personeelsinzet!$B$48,1)="5"),CONCATENATE("WP- ",WB!$J$8),
IF(AND($B$300="JA",NOT(LEFT(Personeelsinzet!$I$16,10)="medewerker"),LEFT(Personeelsinzet!$B$48,1)="6"),CONCATENATE("WP- ",WB!$J$9),
IF(AND($B$300="JA",NOT(LEFT(Personeelsinzet!$I$16,10)="medewerker"),LEFT(Personeelsinzet!$B$48,1)="7"),CONCATENATE("WP- ",WB!$J$10),""))))))))</f>
        <v/>
      </c>
      <c r="C618" s="121">
        <f>IF(B618="",0,IF(Personeelsinzet!$D$93=$AP$5,Personeelsinzet!I$48*H$303,
IF(AND(Personeelsinzet!$D$93=WB!$AP$6,Personeelskosten!$D$11=WB!$Q$5),Personeelsinzet!I$48*WB!$R$12,
IF(AND(Personeelsinzet!$D$93=WB!$AP$6,Personeelskosten!$D$11=WB!$Q$6),Personeelsinzet!I$48*WB!$R$13,""))))</f>
        <v>0</v>
      </c>
      <c r="D618" s="122">
        <f>IF(AND(NOT(B618=""),NOT(LEFT(Personeelsinzet!I$16,10)="medewerker")),H$302,0)</f>
        <v>0</v>
      </c>
      <c r="E618">
        <f t="shared" si="8"/>
        <v>0</v>
      </c>
    </row>
    <row r="619" spans="1:5" x14ac:dyDescent="0.2">
      <c r="A619" t="str">
        <f>'Simulatie kostenplan'!$B$25</f>
        <v>Personeelskosten</v>
      </c>
      <c r="B619" s="120" t="str">
        <f>IF('Simulatie kostenplan'!$E$36='Simulatie kostenplan'!$F$22,"",IF(AND($B$300="JA",NOT(LEFT(Personeelsinzet!$I$16,10)="medewerker"),LEFT(Personeelsinzet!$B$49,1)="1"),CONCATENATE("WP- ",WB!$J$4),
IF(AND($B$300="JA",NOT(LEFT(Personeelsinzet!$I$16,10)="medewerker"),LEFT(Personeelsinzet!$B$49,1)="2"),CONCATENATE("WP- ",WB!$J$5),
IF(AND($B$300="JA",NOT(LEFT(Personeelsinzet!$I$16,10)="medewerker"),LEFT(Personeelsinzet!$B$49,1)="3"),CONCATENATE("WP- ",WB!$J$6),
IF(AND($B$300="JA",NOT(LEFT(Personeelsinzet!$I$16,10)="medewerker"),LEFT(Personeelsinzet!$B$49,1)="4"),CONCATENATE("WP- ",WB!$J$7),
IF(AND($B$300="JA",NOT(LEFT(Personeelsinzet!$I$16,10)="medewerker"),LEFT(Personeelsinzet!$B$49,1)="5"),CONCATENATE("WP- ",WB!$J$8),
IF(AND($B$300="JA",NOT(LEFT(Personeelsinzet!$I$16,10)="medewerker"),LEFT(Personeelsinzet!$B$49,1)="6"),CONCATENATE("WP- ",WB!$J$9),
IF(AND($B$300="JA",NOT(LEFT(Personeelsinzet!$I$16,10)="medewerker"),LEFT(Personeelsinzet!$B$49,1)="7"),CONCATENATE("WP- ",WB!$J$10),""))))))))</f>
        <v/>
      </c>
      <c r="C619" s="121">
        <f>IF(B619="",0,IF(Personeelsinzet!$D$93=$AP$5,Personeelsinzet!I$49*H$303,
IF(AND(Personeelsinzet!$D$93=WB!$AP$6,Personeelskosten!$D$11=WB!$Q$5),Personeelsinzet!I$49*WB!$R$12,
IF(AND(Personeelsinzet!$D$93=WB!$AP$6,Personeelskosten!$D$11=WB!$Q$6),Personeelsinzet!I$49*WB!$R$13,""))))</f>
        <v>0</v>
      </c>
      <c r="D619" s="122">
        <f>IF(AND(NOT(B619=""),NOT(LEFT(Personeelsinzet!I$16,10)="medewerker")),H$302,0)</f>
        <v>0</v>
      </c>
      <c r="E619">
        <f t="shared" si="8"/>
        <v>0</v>
      </c>
    </row>
    <row r="620" spans="1:5" x14ac:dyDescent="0.2">
      <c r="A620" t="str">
        <f>'Simulatie kostenplan'!$B$25</f>
        <v>Personeelskosten</v>
      </c>
      <c r="B620" s="120" t="str">
        <f>IF('Simulatie kostenplan'!$E$36='Simulatie kostenplan'!$F$22,"",IF(AND($B$300="JA",NOT(LEFT(Personeelsinzet!$I$16,10)="medewerker"),LEFT(Personeelsinzet!$B$50,1)="1"),CONCATENATE("WP- ",WB!$J$4),
IF(AND($B$300="JA",NOT(LEFT(Personeelsinzet!$I$16,10)="medewerker"),LEFT(Personeelsinzet!$B$50,1)="2"),CONCATENATE("WP- ",WB!$J$5),
IF(AND($B$300="JA",NOT(LEFT(Personeelsinzet!$I$16,10)="medewerker"),LEFT(Personeelsinzet!$B$50,1)="3"),CONCATENATE("WP- ",WB!$J$6),
IF(AND($B$300="JA",NOT(LEFT(Personeelsinzet!$I$16,10)="medewerker"),LEFT(Personeelsinzet!$B$50,1)="4"),CONCATENATE("WP- ",WB!$J$7),
IF(AND($B$300="JA",NOT(LEFT(Personeelsinzet!$I$16,10)="medewerker"),LEFT(Personeelsinzet!$B$50,1)="5"),CONCATENATE("WP- ",WB!$J$8),
IF(AND($B$300="JA",NOT(LEFT(Personeelsinzet!$I$16,10)="medewerker"),LEFT(Personeelsinzet!$B$50,1)="6"),CONCATENATE("WP- ",WB!$J$9),
IF(AND($B$300="JA",NOT(LEFT(Personeelsinzet!$I$16,10)="medewerker"),LEFT(Personeelsinzet!$B$50,1)="7"),CONCATENATE("WP- ",WB!$J$10),""))))))))</f>
        <v/>
      </c>
      <c r="C620" s="121">
        <f>IF(B620="",0,IF(Personeelsinzet!$D$93=$AP$5,Personeelsinzet!I$50*H$303,
IF(AND(Personeelsinzet!$D$93=WB!$AP$6,Personeelskosten!$D$11=WB!$Q$5),Personeelsinzet!I$50*WB!$R$12,
IF(AND(Personeelsinzet!$D$93=WB!$AP$6,Personeelskosten!$D$11=WB!$Q$6),Personeelsinzet!I$50*WB!$R$13,""))))</f>
        <v>0</v>
      </c>
      <c r="D620" s="122">
        <f>IF(AND(NOT(B620=""),NOT(LEFT(Personeelsinzet!I$16,10)="medewerker")),H$302,0)</f>
        <v>0</v>
      </c>
      <c r="E620">
        <f t="shared" si="8"/>
        <v>0</v>
      </c>
    </row>
    <row r="621" spans="1:5" x14ac:dyDescent="0.2">
      <c r="A621" t="str">
        <f>'Simulatie kostenplan'!$B$25</f>
        <v>Personeelskosten</v>
      </c>
      <c r="B621" s="120" t="str">
        <f>IF('Simulatie kostenplan'!$E$36='Simulatie kostenplan'!$F$22,"",IF(AND($B$300="JA",NOT(LEFT(Personeelsinzet!$I$16,10)="medewerker"),LEFT(Personeelsinzet!$B$51,1)="1"),CONCATENATE("WP- ",WB!$J$4),
IF(AND($B$300="JA",NOT(LEFT(Personeelsinzet!$I$16,10)="medewerker"),LEFT(Personeelsinzet!$B$51,1)="2"),CONCATENATE("WP- ",WB!$J$5),
IF(AND($B$300="JA",NOT(LEFT(Personeelsinzet!$I$16,10)="medewerker"),LEFT(Personeelsinzet!$B$51,1)="3"),CONCATENATE("WP- ",WB!$J$6),
IF(AND($B$300="JA",NOT(LEFT(Personeelsinzet!$I$16,10)="medewerker"),LEFT(Personeelsinzet!$B$51,1)="4"),CONCATENATE("WP- ",WB!$J$7),
IF(AND($B$300="JA",NOT(LEFT(Personeelsinzet!$I$16,10)="medewerker"),LEFT(Personeelsinzet!$B$51,1)="5"),CONCATENATE("WP- ",WB!$J$8),
IF(AND($B$300="JA",NOT(LEFT(Personeelsinzet!$I$16,10)="medewerker"),LEFT(Personeelsinzet!$B$51,1)="6"),CONCATENATE("WP- ",WB!$J$9),
IF(AND($B$300="JA",NOT(LEFT(Personeelsinzet!$I$16,10)="medewerker"),LEFT(Personeelsinzet!$B$51,1)="7"),CONCATENATE("WP- ",WB!$J$10),""))))))))</f>
        <v/>
      </c>
      <c r="C621" s="121">
        <f>IF(B621="",0,IF(Personeelsinzet!$D$93=$AP$5,Personeelsinzet!I$51*H$303,
IF(AND(Personeelsinzet!$D$93=WB!$AP$6,Personeelskosten!$D$11=WB!$Q$5),Personeelsinzet!I$51*WB!$R$12,
IF(AND(Personeelsinzet!$D$93=WB!$AP$6,Personeelskosten!$D$11=WB!$Q$6),Personeelsinzet!I$51*WB!$R$13,""))))</f>
        <v>0</v>
      </c>
      <c r="D621" s="122">
        <f>IF(AND(NOT(B621=""),NOT(LEFT(Personeelsinzet!I$16,10)="medewerker")),H$302,0)</f>
        <v>0</v>
      </c>
      <c r="E621">
        <f t="shared" si="8"/>
        <v>0</v>
      </c>
    </row>
    <row r="622" spans="1:5" x14ac:dyDescent="0.2">
      <c r="A622" t="str">
        <f>'Simulatie kostenplan'!$B$25</f>
        <v>Personeelskosten</v>
      </c>
      <c r="B622" s="120" t="str">
        <f>IF('Simulatie kostenplan'!$E$36='Simulatie kostenplan'!$F$22,"",IF(AND($B$300="JA",NOT(LEFT(Personeelsinzet!$I$16,10)="medewerker"),LEFT(Personeelsinzet!$B$52,1)="1"),CONCATENATE("WP- ",WB!$J$4),
IF(AND($B$300="JA",NOT(LEFT(Personeelsinzet!$I$16,10)="medewerker"),LEFT(Personeelsinzet!$B$52,1)="2"),CONCATENATE("WP- ",WB!$J$5),
IF(AND($B$300="JA",NOT(LEFT(Personeelsinzet!$I$16,10)="medewerker"),LEFT(Personeelsinzet!$B$52,1)="3"),CONCATENATE("WP- ",WB!$J$6),
IF(AND($B$300="JA",NOT(LEFT(Personeelsinzet!$I$16,10)="medewerker"),LEFT(Personeelsinzet!$B$52,1)="4"),CONCATENATE("WP- ",WB!$J$7),
IF(AND($B$300="JA",NOT(LEFT(Personeelsinzet!$I$16,10)="medewerker"),LEFT(Personeelsinzet!$B$52,1)="5"),CONCATENATE("WP- ",WB!$J$8),
IF(AND($B$300="JA",NOT(LEFT(Personeelsinzet!$I$16,10)="medewerker"),LEFT(Personeelsinzet!$B$52,1)="6"),CONCATENATE("WP- ",WB!$J$9),
IF(AND($B$300="JA",NOT(LEFT(Personeelsinzet!$I$16,10)="medewerker"),LEFT(Personeelsinzet!$B$52,1)="7"),CONCATENATE("WP- ",WB!$J$10),""))))))))</f>
        <v/>
      </c>
      <c r="C622" s="121">
        <f>IF(B622="",0,IF(Personeelsinzet!$D$93=$AP$5,Personeelsinzet!I$52*H$303,
IF(AND(Personeelsinzet!$D$93=WB!$AP$6,Personeelskosten!$D$11=WB!$Q$5),Personeelsinzet!I$52*WB!$R$12,
IF(AND(Personeelsinzet!$D$93=WB!$AP$6,Personeelskosten!$D$11=WB!$Q$6),Personeelsinzet!I$52*WB!$R$13,""))))</f>
        <v>0</v>
      </c>
      <c r="D622" s="122">
        <f>IF(AND(NOT(B622=""),NOT(LEFT(Personeelsinzet!I$16,10)="medewerker")),H$302,0)</f>
        <v>0</v>
      </c>
      <c r="E622">
        <f t="shared" si="8"/>
        <v>0</v>
      </c>
    </row>
    <row r="623" spans="1:5" x14ac:dyDescent="0.2">
      <c r="A623" t="str">
        <f>'Simulatie kostenplan'!$B$25</f>
        <v>Personeelskosten</v>
      </c>
      <c r="B623" s="120" t="str">
        <f>IF('Simulatie kostenplan'!$E$36='Simulatie kostenplan'!$F$22,"",IF(AND($B$300="JA",NOT(LEFT(Personeelsinzet!$I$16,10)="medewerker"),LEFT(Personeelsinzet!$B$53,1)="1"),CONCATENATE("WP- ",WB!$J$4),
IF(AND($B$300="JA",NOT(LEFT(Personeelsinzet!$I$16,10)="medewerker"),LEFT(Personeelsinzet!$B$53,1)="2"),CONCATENATE("WP- ",WB!$J$5),
IF(AND($B$300="JA",NOT(LEFT(Personeelsinzet!$I$16,10)="medewerker"),LEFT(Personeelsinzet!$B$53,1)="3"),CONCATENATE("WP- ",WB!$J$6),
IF(AND($B$300="JA",NOT(LEFT(Personeelsinzet!$I$16,10)="medewerker"),LEFT(Personeelsinzet!$B$53,1)="4"),CONCATENATE("WP- ",WB!$J$7),
IF(AND($B$300="JA",NOT(LEFT(Personeelsinzet!$I$16,10)="medewerker"),LEFT(Personeelsinzet!$B$53,1)="5"),CONCATENATE("WP- ",WB!$J$8),
IF(AND($B$300="JA",NOT(LEFT(Personeelsinzet!$I$16,10)="medewerker"),LEFT(Personeelsinzet!$B$53,1)="6"),CONCATENATE("WP- ",WB!$J$9),
IF(AND($B$300="JA",NOT(LEFT(Personeelsinzet!$I$16,10)="medewerker"),LEFT(Personeelsinzet!$B$53,1)="7"),CONCATENATE("WP- ",WB!$J$10),""))))))))</f>
        <v/>
      </c>
      <c r="C623" s="121">
        <f>IF(B623="",0,IF(Personeelsinzet!$D$93=$AP$5,Personeelsinzet!I$53*H$303,
IF(AND(Personeelsinzet!$D$93=WB!$AP$6,Personeelskosten!$D$11=WB!$Q$5),Personeelsinzet!I$53*WB!$R$12,
IF(AND(Personeelsinzet!$D$93=WB!$AP$6,Personeelskosten!$D$11=WB!$Q$6),Personeelsinzet!I$53*WB!$R$13,""))))</f>
        <v>0</v>
      </c>
      <c r="D623" s="122">
        <f>IF(AND(NOT(B623=""),NOT(LEFT(Personeelsinzet!I$16,10)="medewerker")),H$302,0)</f>
        <v>0</v>
      </c>
      <c r="E623">
        <f t="shared" si="8"/>
        <v>0</v>
      </c>
    </row>
    <row r="624" spans="1:5" x14ac:dyDescent="0.2">
      <c r="A624" t="str">
        <f>'Simulatie kostenplan'!$B$25</f>
        <v>Personeelskosten</v>
      </c>
      <c r="B624" s="120" t="str">
        <f>IF('Simulatie kostenplan'!$E$36='Simulatie kostenplan'!$F$22,"",IF(AND($B$300="JA",NOT(LEFT(Personeelsinzet!$I$16,10)="medewerker"),LEFT(Personeelsinzet!$B$54,1)="1"),CONCATENATE("WP- ",WB!$J$4),
IF(AND($B$300="JA",NOT(LEFT(Personeelsinzet!$I$16,10)="medewerker"),LEFT(Personeelsinzet!$B$54,1)="2"),CONCATENATE("WP- ",WB!$J$5),
IF(AND($B$300="JA",NOT(LEFT(Personeelsinzet!$I$16,10)="medewerker"),LEFT(Personeelsinzet!$B$54,1)="3"),CONCATENATE("WP- ",WB!$J$6),
IF(AND($B$300="JA",NOT(LEFT(Personeelsinzet!$I$16,10)="medewerker"),LEFT(Personeelsinzet!$B$54,1)="4"),CONCATENATE("WP- ",WB!$J$7),
IF(AND($B$300="JA",NOT(LEFT(Personeelsinzet!$I$16,10)="medewerker"),LEFT(Personeelsinzet!$B$54,1)="5"),CONCATENATE("WP- ",WB!$J$8),
IF(AND($B$300="JA",NOT(LEFT(Personeelsinzet!$I$16,10)="medewerker"),LEFT(Personeelsinzet!$B$54,1)="6"),CONCATENATE("WP- ",WB!$J$9),
IF(AND($B$300="JA",NOT(LEFT(Personeelsinzet!$I$16,10)="medewerker"),LEFT(Personeelsinzet!$B$54,1)="7"),CONCATENATE("WP- ",WB!$J$10),""))))))))</f>
        <v/>
      </c>
      <c r="C624" s="121">
        <f>IF(B624="",0,IF(Personeelsinzet!$D$93=$AP$5,Personeelsinzet!I$54*H$303,
IF(AND(Personeelsinzet!$D$93=WB!$AP$6,Personeelskosten!$D$11=WB!$Q$5),Personeelsinzet!I$54*WB!$R$12,
IF(AND(Personeelsinzet!$D$93=WB!$AP$6,Personeelskosten!$D$11=WB!$Q$6),Personeelsinzet!I$54*WB!$R$13,""))))</f>
        <v>0</v>
      </c>
      <c r="D624" s="122">
        <f>IF(AND(NOT(B624=""),NOT(LEFT(Personeelsinzet!I$16,10)="medewerker")),H$302,0)</f>
        <v>0</v>
      </c>
      <c r="E624">
        <f t="shared" si="8"/>
        <v>0</v>
      </c>
    </row>
    <row r="625" spans="1:6" x14ac:dyDescent="0.2">
      <c r="A625" t="str">
        <f>'Simulatie kostenplan'!$B$25</f>
        <v>Personeelskosten</v>
      </c>
      <c r="B625" s="120" t="str">
        <f>IF('Simulatie kostenplan'!$E$36='Simulatie kostenplan'!$F$22,"",IF(AND($B$300="JA",NOT(LEFT(Personeelsinzet!$I$16,10)="medewerker"),LEFT(Personeelsinzet!$B$55,1)="1"),CONCATENATE("WP- ",WB!$J$4),
IF(AND($B$300="JA",NOT(LEFT(Personeelsinzet!$I$16,10)="medewerker"),LEFT(Personeelsinzet!$B$55,1)="2"),CONCATENATE("WP- ",WB!$J$5),
IF(AND($B$300="JA",NOT(LEFT(Personeelsinzet!$I$16,10)="medewerker"),LEFT(Personeelsinzet!$B$55,1)="3"),CONCATENATE("WP- ",WB!$J$6),
IF(AND($B$300="JA",NOT(LEFT(Personeelsinzet!$I$16,10)="medewerker"),LEFT(Personeelsinzet!$B$55,1)="4"),CONCATENATE("WP- ",WB!$J$7),
IF(AND($B$300="JA",NOT(LEFT(Personeelsinzet!$I$16,10)="medewerker"),LEFT(Personeelsinzet!$B$55,1)="5"),CONCATENATE("WP- ",WB!$J$8),
IF(AND($B$300="JA",NOT(LEFT(Personeelsinzet!$I$16,10)="medewerker"),LEFT(Personeelsinzet!$B$55,1)="6"),CONCATENATE("WP- ",WB!$J$9),
IF(AND($B$300="JA",NOT(LEFT(Personeelsinzet!$I$16,10)="medewerker"),LEFT(Personeelsinzet!$B$55,1)="7"),CONCATENATE("WP- ",WB!$J$10),""))))))))</f>
        <v/>
      </c>
      <c r="C625" s="121">
        <f>IF(B625="",0,IF(Personeelsinzet!$D$93=$AP$5,Personeelsinzet!I$55*H$303,
IF(AND(Personeelsinzet!$D$93=WB!$AP$6,Personeelskosten!$D$11=WB!$Q$5),Personeelsinzet!I$55*WB!$R$12,
IF(AND(Personeelsinzet!$D$93=WB!$AP$6,Personeelskosten!$D$11=WB!$Q$6),Personeelsinzet!I$55*WB!$R$13,""))))</f>
        <v>0</v>
      </c>
      <c r="D625" s="122">
        <f>IF(AND(NOT(B625=""),NOT(LEFT(Personeelsinzet!I$16,10)="medewerker")),H$302,0)</f>
        <v>0</v>
      </c>
      <c r="E625">
        <f t="shared" si="8"/>
        <v>0</v>
      </c>
    </row>
    <row r="626" spans="1:6" x14ac:dyDescent="0.2">
      <c r="A626" t="str">
        <f>'Simulatie kostenplan'!$B$25</f>
        <v>Personeelskosten</v>
      </c>
      <c r="B626" s="120" t="str">
        <f>IF('Simulatie kostenplan'!$E$36='Simulatie kostenplan'!$F$22,"",IF(AND($B$300="JA",NOT(LEFT(Personeelsinzet!$J$16,10)="medewerker"),LEFT(Personeelsinzet!$B$21,1)="1"),CONCATENATE("WP- ",WB!$J$4),
IF(AND($B$300="JA",NOT(LEFT(Personeelsinzet!$J$16,10)="medewerker"),LEFT(Personeelsinzet!$B$21,1)="2"),CONCATENATE("WP- ",WB!$J$5),
IF(AND($B$300="JA",NOT(LEFT(Personeelsinzet!$J$16,10)="medewerker"),LEFT(Personeelsinzet!$B$21,1)="3"),CONCATENATE("WP- ",WB!$J$6),
IF(AND($B$300="JA",NOT(LEFT(Personeelsinzet!$J$16,10)="medewerker"),LEFT(Personeelsinzet!$B$21,1)="4"),CONCATENATE("WP- ",WB!$J$7),
IF(AND($B$300="JA",NOT(LEFT(Personeelsinzet!$J$16,10)="medewerker"),LEFT(Personeelsinzet!$B$21,1)="5"),CONCATENATE("WP- ",WB!$J$8),
IF(AND($B$300="JA",NOT(LEFT(Personeelsinzet!$J$16,10)="medewerker"),LEFT(Personeelsinzet!$B$21,1)="6"),CONCATENATE("WP- ",WB!$J$9),
IF(AND($B$300="JA",NOT(LEFT(Personeelsinzet!$J$16,10)="medewerker"),LEFT(Personeelsinzet!$B$21,1)="7"),CONCATENATE("WP- ",WB!$J$10),""))))))))</f>
        <v/>
      </c>
      <c r="C626" s="121">
        <f>IF(B626="",0,IF(Personeelsinzet!$D$93=$AP$5,Personeelsinzet!J$21*I$303,
IF(AND(Personeelsinzet!$D$93=WB!$AP$6,Personeelskosten!$D$11=WB!$Q$5),Personeelsinzet!J$21*WB!$R$12,
IF(AND(Personeelsinzet!$D$93=WB!$AP$6,Personeelskosten!$D$11=WB!$Q$6),Personeelsinzet!J$21*WB!$R$13,""))))</f>
        <v>0</v>
      </c>
      <c r="D626" s="122">
        <f>IF(AND(NOT(B626=""),NOT(LEFT(Personeelsinzet!J$16,10)="medewerker")),I$302,0)</f>
        <v>0</v>
      </c>
      <c r="E626">
        <f t="shared" si="8"/>
        <v>0</v>
      </c>
      <c r="F626" s="120"/>
    </row>
    <row r="627" spans="1:6" x14ac:dyDescent="0.2">
      <c r="A627" t="str">
        <f>'Simulatie kostenplan'!$B$25</f>
        <v>Personeelskosten</v>
      </c>
      <c r="B627" s="120" t="str">
        <f>IF('Simulatie kostenplan'!$E$36='Simulatie kostenplan'!$F$22,"",IF(AND($B$300="JA",NOT(LEFT(Personeelsinzet!$J$16,10)="medewerker"),LEFT(Personeelsinzet!$B$22,1)="1"),CONCATENATE("WP- ",WB!$J$4),
IF(AND($B$300="JA",NOT(LEFT(Personeelsinzet!$J$16,10)="medewerker"),LEFT(Personeelsinzet!$B$22,1)="2"),CONCATENATE("WP- ",WB!$J$5),
IF(AND($B$300="JA",NOT(LEFT(Personeelsinzet!$J$16,10)="medewerker"),LEFT(Personeelsinzet!$B$22,1)="3"),CONCATENATE("WP- ",WB!$J$6),
IF(AND($B$300="JA",NOT(LEFT(Personeelsinzet!$J$16,10)="medewerker"),LEFT(Personeelsinzet!$B$22,1)="4"),CONCATENATE("WP- ",WB!$J$7),
IF(AND($B$300="JA",NOT(LEFT(Personeelsinzet!$J$16,10)="medewerker"),LEFT(Personeelsinzet!$B$22,1)="5"),CONCATENATE("WP- ",WB!$J$8),
IF(AND($B$300="JA",NOT(LEFT(Personeelsinzet!$J$16,10)="medewerker"),LEFT(Personeelsinzet!$B$22,1)="6"),CONCATENATE("WP- ",WB!$J$9),
IF(AND($B$300="JA",NOT(LEFT(Personeelsinzet!$J$16,10)="medewerker"),LEFT(Personeelsinzet!$B$22,1)="7"),CONCATENATE("WP- ",WB!$J$10),""))))))))</f>
        <v/>
      </c>
      <c r="C627" s="121">
        <f>IF(B627="",0,IF(Personeelsinzet!$D$93=$AP$5,Personeelsinzet!J$22*I$303,
IF(AND(Personeelsinzet!$D$93=WB!$AP$6,Personeelskosten!$D$11=WB!$Q$5),Personeelsinzet!J$22*WB!$R$12,
IF(AND(Personeelsinzet!$D$93=WB!$AP$6,Personeelskosten!$D$11=WB!$Q$6),Personeelsinzet!J$22*WB!$R$13,""))))</f>
        <v>0</v>
      </c>
      <c r="D627" s="122">
        <f>IF(AND(NOT(B627=""),NOT(LEFT(Personeelsinzet!J$16,10)="medewerker")),I$302,0)</f>
        <v>0</v>
      </c>
      <c r="E627">
        <f t="shared" si="8"/>
        <v>0</v>
      </c>
    </row>
    <row r="628" spans="1:6" x14ac:dyDescent="0.2">
      <c r="A628" t="str">
        <f>'Simulatie kostenplan'!$B$25</f>
        <v>Personeelskosten</v>
      </c>
      <c r="B628" s="120" t="str">
        <f>IF('Simulatie kostenplan'!$E$36='Simulatie kostenplan'!$F$22,"",IF(AND($B$300="JA",NOT(LEFT(Personeelsinzet!$J$16,10)="medewerker"),LEFT(Personeelsinzet!$B$23,1)="1"),CONCATENATE("WP- ",WB!$J$4),
IF(AND($B$300="JA",NOT(LEFT(Personeelsinzet!$J$16,10)="medewerker"),LEFT(Personeelsinzet!$B$23,1)="2"),CONCATENATE("WP- ",WB!$J$5),
IF(AND($B$300="JA",NOT(LEFT(Personeelsinzet!$J$16,10)="medewerker"),LEFT(Personeelsinzet!$B$23,1)="3"),CONCATENATE("WP- ",WB!$J$6),
IF(AND($B$300="JA",NOT(LEFT(Personeelsinzet!$J$16,10)="medewerker"),LEFT(Personeelsinzet!$B$23,1)="4"),CONCATENATE("WP- ",WB!$J$7),
IF(AND($B$300="JA",NOT(LEFT(Personeelsinzet!$J$16,10)="medewerker"),LEFT(Personeelsinzet!$B$23,1)="5"),CONCATENATE("WP- ",WB!$J$8),
IF(AND($B$300="JA",NOT(LEFT(Personeelsinzet!$J$16,10)="medewerker"),LEFT(Personeelsinzet!$B$23,1)="6"),CONCATENATE("WP- ",WB!$J$9),
IF(AND($B$300="JA",NOT(LEFT(Personeelsinzet!$J$16,10)="medewerker"),LEFT(Personeelsinzet!$B$23,1)="7"),CONCATENATE("WP- ",WB!$J$10),""))))))))</f>
        <v/>
      </c>
      <c r="C628" s="121">
        <f>IF(B628="",0,IF(Personeelsinzet!$D$93=$AP$5,Personeelsinzet!J$23*I$303,
IF(AND(Personeelsinzet!$D$93=WB!$AP$6,Personeelskosten!$D$11=WB!$Q$5),Personeelsinzet!J$23*WB!$R$12,
IF(AND(Personeelsinzet!$D$93=WB!$AP$6,Personeelskosten!$D$11=WB!$Q$6),Personeelsinzet!J$23*WB!$R$13,""))))</f>
        <v>0</v>
      </c>
      <c r="D628" s="122">
        <f>IF(AND(NOT(B628=""),NOT(LEFT(Personeelsinzet!J$16,10)="medewerker")),I$302,0)</f>
        <v>0</v>
      </c>
      <c r="E628">
        <f t="shared" si="8"/>
        <v>0</v>
      </c>
    </row>
    <row r="629" spans="1:6" x14ac:dyDescent="0.2">
      <c r="A629" t="str">
        <f>'Simulatie kostenplan'!$B$25</f>
        <v>Personeelskosten</v>
      </c>
      <c r="B629" s="120" t="str">
        <f>IF('Simulatie kostenplan'!$E$36='Simulatie kostenplan'!$F$22,"",IF(AND($B$300="JA",NOT(LEFT(Personeelsinzet!$J$16,10)="medewerker"),LEFT(Personeelsinzet!$B$24,1)="1"),CONCATENATE("WP- ",WB!$J$4),
IF(AND($B$300="JA",NOT(LEFT(Personeelsinzet!$J$16,10)="medewerker"),LEFT(Personeelsinzet!$B$24,1)="2"),CONCATENATE("WP- ",WB!$J$5),
IF(AND($B$300="JA",NOT(LEFT(Personeelsinzet!$J$16,10)="medewerker"),LEFT(Personeelsinzet!$B$24,1)="3"),CONCATENATE("WP- ",WB!$J$6),
IF(AND($B$300="JA",NOT(LEFT(Personeelsinzet!$J$16,10)="medewerker"),LEFT(Personeelsinzet!$B$24,1)="4"),CONCATENATE("WP- ",WB!$J$7),
IF(AND($B$300="JA",NOT(LEFT(Personeelsinzet!$J$16,10)="medewerker"),LEFT(Personeelsinzet!$B$24,1)="5"),CONCATENATE("WP- ",WB!$J$8),
IF(AND($B$300="JA",NOT(LEFT(Personeelsinzet!$J$16,10)="medewerker"),LEFT(Personeelsinzet!$B$24,1)="6"),CONCATENATE("WP- ",WB!$J$9),
IF(AND($B$300="JA",NOT(LEFT(Personeelsinzet!$J$16,10)="medewerker"),LEFT(Personeelsinzet!$B$24,1)="7"),CONCATENATE("WP- ",WB!$J$10),""))))))))</f>
        <v/>
      </c>
      <c r="C629" s="121">
        <f>IF(B629="",0,IF(Personeelsinzet!$D$93=$AP$5,Personeelsinzet!J$24*I$303,
IF(AND(Personeelsinzet!$D$93=WB!$AP$6,Personeelskosten!$D$11=WB!$Q$5),Personeelsinzet!J$24*WB!$R$12,
IF(AND(Personeelsinzet!$D$93=WB!$AP$6,Personeelskosten!$D$11=WB!$Q$6),Personeelsinzet!J$24*WB!$R$13,""))))</f>
        <v>0</v>
      </c>
      <c r="D629" s="122">
        <f>IF(AND(NOT(B629=""),NOT(LEFT(Personeelsinzet!J$16,10)="medewerker")),I$302,0)</f>
        <v>0</v>
      </c>
      <c r="E629">
        <f t="shared" si="8"/>
        <v>0</v>
      </c>
    </row>
    <row r="630" spans="1:6" x14ac:dyDescent="0.2">
      <c r="A630" t="str">
        <f>'Simulatie kostenplan'!$B$25</f>
        <v>Personeelskosten</v>
      </c>
      <c r="B630" s="120" t="str">
        <f>IF('Simulatie kostenplan'!$E$36='Simulatie kostenplan'!$F$22,"",IF(AND($B$300="JA",NOT(LEFT(Personeelsinzet!$J$16,10)="medewerker"),LEFT(Personeelsinzet!$B$25,1)="1"),CONCATENATE("WP- ",WB!$J$4),
IF(AND($B$300="JA",NOT(LEFT(Personeelsinzet!$J$16,10)="medewerker"),LEFT(Personeelsinzet!$B$25,1)="2"),CONCATENATE("WP- ",WB!$J$5),
IF(AND($B$300="JA",NOT(LEFT(Personeelsinzet!$J$16,10)="medewerker"),LEFT(Personeelsinzet!$B$25,1)="3"),CONCATENATE("WP- ",WB!$J$6),
IF(AND($B$300="JA",NOT(LEFT(Personeelsinzet!$J$16,10)="medewerker"),LEFT(Personeelsinzet!$B$25,1)="4"),CONCATENATE("WP- ",WB!$J$7),
IF(AND($B$300="JA",NOT(LEFT(Personeelsinzet!$J$16,10)="medewerker"),LEFT(Personeelsinzet!$B$25,1)="5"),CONCATENATE("WP- ",WB!$J$8),
IF(AND($B$300="JA",NOT(LEFT(Personeelsinzet!$J$16,10)="medewerker"),LEFT(Personeelsinzet!$B$25,1)="6"),CONCATENATE("WP- ",WB!$J$9),
IF(AND($B$300="JA",NOT(LEFT(Personeelsinzet!$J$16,10)="medewerker"),LEFT(Personeelsinzet!$B$25,1)="7"),CONCATENATE("WP- ",WB!$J$10),""))))))))</f>
        <v/>
      </c>
      <c r="C630" s="121">
        <f>IF(B630="",0,IF(Personeelsinzet!$D$93=$AP$5,Personeelsinzet!J$25*I$303,
IF(AND(Personeelsinzet!$D$93=WB!$AP$6,Personeelskosten!$D$11=WB!$Q$5),Personeelsinzet!J$25*WB!$R$12,
IF(AND(Personeelsinzet!$D$93=WB!$AP$6,Personeelskosten!$D$11=WB!$Q$6),Personeelsinzet!J$25*WB!$R$13,""))))</f>
        <v>0</v>
      </c>
      <c r="D630" s="122">
        <f>IF(AND(NOT(B630=""),NOT(LEFT(Personeelsinzet!J$16,10)="medewerker")),I$302,0)</f>
        <v>0</v>
      </c>
      <c r="E630">
        <f t="shared" si="8"/>
        <v>0</v>
      </c>
    </row>
    <row r="631" spans="1:6" x14ac:dyDescent="0.2">
      <c r="A631" t="str">
        <f>'Simulatie kostenplan'!$B$25</f>
        <v>Personeelskosten</v>
      </c>
      <c r="B631" s="120" t="str">
        <f>IF('Simulatie kostenplan'!$E$36='Simulatie kostenplan'!$F$22,"",IF(AND($B$300="JA",NOT(LEFT(Personeelsinzet!$J$16,10)="medewerker"),LEFT(Personeelsinzet!$B$26,1)="1"),CONCATENATE("WP- ",WB!$J$4),
IF(AND($B$300="JA",NOT(LEFT(Personeelsinzet!$J$16,10)="medewerker"),LEFT(Personeelsinzet!$B$26,1)="2"),CONCATENATE("WP- ",WB!$J$5),
IF(AND($B$300="JA",NOT(LEFT(Personeelsinzet!$J$16,10)="medewerker"),LEFT(Personeelsinzet!$B$26,1)="3"),CONCATENATE("WP- ",WB!$J$6),
IF(AND($B$300="JA",NOT(LEFT(Personeelsinzet!$J$16,10)="medewerker"),LEFT(Personeelsinzet!$B$26,1)="4"),CONCATENATE("WP- ",WB!$J$7),
IF(AND($B$300="JA",NOT(LEFT(Personeelsinzet!$J$16,10)="medewerker"),LEFT(Personeelsinzet!$B$26,1)="5"),CONCATENATE("WP- ",WB!$J$8),
IF(AND($B$300="JA",NOT(LEFT(Personeelsinzet!$J$16,10)="medewerker"),LEFT(Personeelsinzet!$B$26,1)="6"),CONCATENATE("WP- ",WB!$J$9),
IF(AND($B$300="JA",NOT(LEFT(Personeelsinzet!$J$16,10)="medewerker"),LEFT(Personeelsinzet!$B$26,1)="7"),CONCATENATE("WP- ",WB!$J$10),""))))))))</f>
        <v/>
      </c>
      <c r="C631" s="121">
        <f>IF(B631="",0,IF(Personeelsinzet!$D$93=$AP$5,Personeelsinzet!J$26*I$303,
IF(AND(Personeelsinzet!$D$93=WB!$AP$6,Personeelskosten!$D$11=WB!$Q$5),Personeelsinzet!J$26*WB!$R$12,
IF(AND(Personeelsinzet!$D$93=WB!$AP$6,Personeelskosten!$D$11=WB!$Q$6),Personeelsinzet!J$26*WB!$R$13,""))))</f>
        <v>0</v>
      </c>
      <c r="D631" s="122">
        <f>IF(AND(NOT(B631=""),NOT(LEFT(Personeelsinzet!J$16,10)="medewerker")),I$302,0)</f>
        <v>0</v>
      </c>
      <c r="E631">
        <f t="shared" si="8"/>
        <v>0</v>
      </c>
    </row>
    <row r="632" spans="1:6" x14ac:dyDescent="0.2">
      <c r="A632" t="str">
        <f>'Simulatie kostenplan'!$B$25</f>
        <v>Personeelskosten</v>
      </c>
      <c r="B632" s="120" t="str">
        <f>IF('Simulatie kostenplan'!$E$36='Simulatie kostenplan'!$F$22,"",IF(AND($B$300="JA",NOT(LEFT(Personeelsinzet!$J$16,10)="medewerker"),LEFT(Personeelsinzet!$B$27,1)="1"),CONCATENATE("WP- ",WB!$J$4),
IF(AND($B$300="JA",NOT(LEFT(Personeelsinzet!$J$16,10)="medewerker"),LEFT(Personeelsinzet!$B$27,1)="2"),CONCATENATE("WP- ",WB!$J$5),
IF(AND($B$300="JA",NOT(LEFT(Personeelsinzet!$J$16,10)="medewerker"),LEFT(Personeelsinzet!$B$27,1)="3"),CONCATENATE("WP- ",WB!$J$6),
IF(AND($B$300="JA",NOT(LEFT(Personeelsinzet!$J$16,10)="medewerker"),LEFT(Personeelsinzet!$B$27,1)="4"),CONCATENATE("WP- ",WB!$J$7),
IF(AND($B$300="JA",NOT(LEFT(Personeelsinzet!$J$16,10)="medewerker"),LEFT(Personeelsinzet!$B$27,1)="5"),CONCATENATE("WP- ",WB!$J$8),
IF(AND($B$300="JA",NOT(LEFT(Personeelsinzet!$J$16,10)="medewerker"),LEFT(Personeelsinzet!$B$27,1)="6"),CONCATENATE("WP- ",WB!$J$9),
IF(AND($B$300="JA",NOT(LEFT(Personeelsinzet!$J$16,10)="medewerker"),LEFT(Personeelsinzet!$B$27,1)="7"),CONCATENATE("WP- ",WB!$J$10),""))))))))</f>
        <v/>
      </c>
      <c r="C632" s="121">
        <f>IF(B632="",0,IF(Personeelsinzet!$D$93=$AP$5,Personeelsinzet!J$27*I$303,
IF(AND(Personeelsinzet!$D$93=WB!$AP$6,Personeelskosten!$D$11=WB!$Q$5),Personeelsinzet!J$27*WB!$R$12,
IF(AND(Personeelsinzet!$D$93=WB!$AP$6,Personeelskosten!$D$11=WB!$Q$6),Personeelsinzet!J$27*WB!$R$13,""))))</f>
        <v>0</v>
      </c>
      <c r="D632" s="122">
        <f>IF(AND(NOT(B632=""),NOT(LEFT(Personeelsinzet!J$16,10)="medewerker")),I$302,0)</f>
        <v>0</v>
      </c>
      <c r="E632">
        <f t="shared" ref="E632:E695" si="9">IF(OR(D632=0,D632=""),0,1)</f>
        <v>0</v>
      </c>
    </row>
    <row r="633" spans="1:6" x14ac:dyDescent="0.2">
      <c r="A633" t="str">
        <f>'Simulatie kostenplan'!$B$25</f>
        <v>Personeelskosten</v>
      </c>
      <c r="B633" s="120" t="str">
        <f>IF('Simulatie kostenplan'!$E$36='Simulatie kostenplan'!$F$22,"",IF(AND($B$300="JA",NOT(LEFT(Personeelsinzet!$J$16,10)="medewerker"),LEFT(Personeelsinzet!$B$28,1)="1"),CONCATENATE("WP- ",WB!$J$4),
IF(AND($B$300="JA",NOT(LEFT(Personeelsinzet!$J$16,10)="medewerker"),LEFT(Personeelsinzet!$B$28,1)="2"),CONCATENATE("WP- ",WB!$J$5),
IF(AND($B$300="JA",NOT(LEFT(Personeelsinzet!$J$16,10)="medewerker"),LEFT(Personeelsinzet!$B$28,1)="3"),CONCATENATE("WP- ",WB!$J$6),
IF(AND($B$300="JA",NOT(LEFT(Personeelsinzet!$J$16,10)="medewerker"),LEFT(Personeelsinzet!$B$28,1)="4"),CONCATENATE("WP- ",WB!$J$7),
IF(AND($B$300="JA",NOT(LEFT(Personeelsinzet!$J$16,10)="medewerker"),LEFT(Personeelsinzet!$B$28,1)="5"),CONCATENATE("WP- ",WB!$J$8),
IF(AND($B$300="JA",NOT(LEFT(Personeelsinzet!$J$16,10)="medewerker"),LEFT(Personeelsinzet!$B$28,1)="6"),CONCATENATE("WP- ",WB!$J$9),
IF(AND($B$300="JA",NOT(LEFT(Personeelsinzet!$J$16,10)="medewerker"),LEFT(Personeelsinzet!$B$28,1)="7"),CONCATENATE("WP- ",WB!$J$10),""))))))))</f>
        <v/>
      </c>
      <c r="C633" s="121">
        <f>IF(B633="",0,IF(Personeelsinzet!$D$93=$AP$5,Personeelsinzet!J$28*I$303,
IF(AND(Personeelsinzet!$D$93=WB!$AP$6,Personeelskosten!$D$11=WB!$Q$5),Personeelsinzet!J$28*WB!$R$12,
IF(AND(Personeelsinzet!$D$93=WB!$AP$6,Personeelskosten!$D$11=WB!$Q$6),Personeelsinzet!J$28*WB!$R$13,""))))</f>
        <v>0</v>
      </c>
      <c r="D633" s="122">
        <f>IF(AND(NOT(B633=""),NOT(LEFT(Personeelsinzet!J$16,10)="medewerker")),I$302,0)</f>
        <v>0</v>
      </c>
      <c r="E633">
        <f t="shared" si="9"/>
        <v>0</v>
      </c>
    </row>
    <row r="634" spans="1:6" x14ac:dyDescent="0.2">
      <c r="A634" t="str">
        <f>'Simulatie kostenplan'!$B$25</f>
        <v>Personeelskosten</v>
      </c>
      <c r="B634" s="120" t="str">
        <f>IF('Simulatie kostenplan'!$E$36='Simulatie kostenplan'!$F$22,"",IF(AND($B$300="JA",NOT(LEFT(Personeelsinzet!$J$16,10)="medewerker"),LEFT(Personeelsinzet!$B$29,1)="1"),CONCATENATE("WP- ",WB!$J$4),
IF(AND($B$300="JA",NOT(LEFT(Personeelsinzet!$J$16,10)="medewerker"),LEFT(Personeelsinzet!$B$29,1)="2"),CONCATENATE("WP- ",WB!$J$5),
IF(AND($B$300="JA",NOT(LEFT(Personeelsinzet!$J$16,10)="medewerker"),LEFT(Personeelsinzet!$B$29,1)="3"),CONCATENATE("WP- ",WB!$J$6),
IF(AND($B$300="JA",NOT(LEFT(Personeelsinzet!$J$16,10)="medewerker"),LEFT(Personeelsinzet!$B$29,1)="4"),CONCATENATE("WP- ",WB!$J$7),
IF(AND($B$300="JA",NOT(LEFT(Personeelsinzet!$J$16,10)="medewerker"),LEFT(Personeelsinzet!$B$29,1)="5"),CONCATENATE("WP- ",WB!$J$8),
IF(AND($B$300="JA",NOT(LEFT(Personeelsinzet!$J$16,10)="medewerker"),LEFT(Personeelsinzet!$B$29,1)="6"),CONCATENATE("WP- ",WB!$J$9),
IF(AND($B$300="JA",NOT(LEFT(Personeelsinzet!$J$16,10)="medewerker"),LEFT(Personeelsinzet!$B$29,1)="7"),CONCATENATE("WP- ",WB!$J$10),""))))))))</f>
        <v/>
      </c>
      <c r="C634" s="121">
        <f>IF(B634="",0,IF(Personeelsinzet!$D$93=$AP$5,Personeelsinzet!J$29*I$303,
IF(AND(Personeelsinzet!$D$93=WB!$AP$6,Personeelskosten!$D$11=WB!$Q$5),Personeelsinzet!J$29*WB!$R$12,
IF(AND(Personeelsinzet!$D$93=WB!$AP$6,Personeelskosten!$D$11=WB!$Q$6),Personeelsinzet!J$29*WB!$R$13,""))))</f>
        <v>0</v>
      </c>
      <c r="D634" s="122">
        <f>IF(AND(NOT(B634=""),NOT(LEFT(Personeelsinzet!J$16,10)="medewerker")),I$302,0)</f>
        <v>0</v>
      </c>
      <c r="E634">
        <f t="shared" si="9"/>
        <v>0</v>
      </c>
    </row>
    <row r="635" spans="1:6" x14ac:dyDescent="0.2">
      <c r="A635" t="str">
        <f>'Simulatie kostenplan'!$B$25</f>
        <v>Personeelskosten</v>
      </c>
      <c r="B635" s="120" t="str">
        <f>IF('Simulatie kostenplan'!$E$36='Simulatie kostenplan'!$F$22,"",IF(AND($B$300="JA",NOT(LEFT(Personeelsinzet!$J$16,10)="medewerker"),LEFT(Personeelsinzet!$B$30,1)="1"),CONCATENATE("WP- ",WB!$J$4),
IF(AND($B$300="JA",NOT(LEFT(Personeelsinzet!$J$16,10)="medewerker"),LEFT(Personeelsinzet!$B$30,1)="2"),CONCATENATE("WP- ",WB!$J$5),
IF(AND($B$300="JA",NOT(LEFT(Personeelsinzet!$J$16,10)="medewerker"),LEFT(Personeelsinzet!$B$30,1)="3"),CONCATENATE("WP- ",WB!$J$6),
IF(AND($B$300="JA",NOT(LEFT(Personeelsinzet!$J$16,10)="medewerker"),LEFT(Personeelsinzet!$B$30,1)="4"),CONCATENATE("WP- ",WB!$J$7),
IF(AND($B$300="JA",NOT(LEFT(Personeelsinzet!$J$16,10)="medewerker"),LEFT(Personeelsinzet!$B$30,1)="5"),CONCATENATE("WP- ",WB!$J$8),
IF(AND($B$300="JA",NOT(LEFT(Personeelsinzet!$J$16,10)="medewerker"),LEFT(Personeelsinzet!$B$30,1)="6"),CONCATENATE("WP- ",WB!$J$9),
IF(AND($B$300="JA",NOT(LEFT(Personeelsinzet!$J$16,10)="medewerker"),LEFT(Personeelsinzet!$B$30,1)="7"),CONCATENATE("WP- ",WB!$J$10),""))))))))</f>
        <v/>
      </c>
      <c r="C635" s="121">
        <f>IF(B635="",0,IF(Personeelsinzet!$D$93=$AP$5,Personeelsinzet!J$30*I$303,
IF(AND(Personeelsinzet!$D$93=WB!$AP$6,Personeelskosten!$D$11=WB!$Q$5),Personeelsinzet!J$30*WB!$R$12,
IF(AND(Personeelsinzet!$D$93=WB!$AP$6,Personeelskosten!$D$11=WB!$Q$6),Personeelsinzet!J$30*WB!$R$13,""))))</f>
        <v>0</v>
      </c>
      <c r="D635" s="122">
        <f>IF(AND(NOT(B635=""),NOT(LEFT(Personeelsinzet!J$16,10)="medewerker")),I$302,0)</f>
        <v>0</v>
      </c>
      <c r="E635">
        <f t="shared" si="9"/>
        <v>0</v>
      </c>
    </row>
    <row r="636" spans="1:6" x14ac:dyDescent="0.2">
      <c r="A636" t="str">
        <f>'Simulatie kostenplan'!$B$25</f>
        <v>Personeelskosten</v>
      </c>
      <c r="B636" s="120" t="str">
        <f>IF('Simulatie kostenplan'!$E$36='Simulatie kostenplan'!$F$22,"",IF(AND($B$300="JA",NOT(LEFT(Personeelsinzet!$J$16,10)="medewerker"),LEFT(Personeelsinzet!$B$31,1)="1"),CONCATENATE("WP- ",WB!$J$4),
IF(AND($B$300="JA",NOT(LEFT(Personeelsinzet!$J$16,10)="medewerker"),LEFT(Personeelsinzet!$B$31,1)="2"),CONCATENATE("WP- ",WB!$J$5),
IF(AND($B$300="JA",NOT(LEFT(Personeelsinzet!$J$16,10)="medewerker"),LEFT(Personeelsinzet!$B$31,1)="3"),CONCATENATE("WP- ",WB!$J$6),
IF(AND($B$300="JA",NOT(LEFT(Personeelsinzet!$J$16,10)="medewerker"),LEFT(Personeelsinzet!$B$31,1)="4"),CONCATENATE("WP- ",WB!$J$7),
IF(AND($B$300="JA",NOT(LEFT(Personeelsinzet!$J$16,10)="medewerker"),LEFT(Personeelsinzet!$B$31,1)="5"),CONCATENATE("WP- ",WB!$J$8),
IF(AND($B$300="JA",NOT(LEFT(Personeelsinzet!$J$16,10)="medewerker"),LEFT(Personeelsinzet!$B$31,1)="6"),CONCATENATE("WP- ",WB!$J$9),
IF(AND($B$300="JA",NOT(LEFT(Personeelsinzet!$J$16,10)="medewerker"),LEFT(Personeelsinzet!$B$31,1)="7"),CONCATENATE("WP- ",WB!$J$10),""))))))))</f>
        <v/>
      </c>
      <c r="C636" s="121">
        <f>IF(B636="",0,IF(Personeelsinzet!$D$93=$AP$5,Personeelsinzet!J$31*I$303,
IF(AND(Personeelsinzet!$D$93=WB!$AP$6,Personeelskosten!$D$11=WB!$Q$5),Personeelsinzet!J$31*WB!$R$12,
IF(AND(Personeelsinzet!$D$93=WB!$AP$6,Personeelskosten!$D$11=WB!$Q$6),Personeelsinzet!J$31*WB!$R$13,""))))</f>
        <v>0</v>
      </c>
      <c r="D636" s="122">
        <f>IF(AND(NOT(B636=""),NOT(LEFT(Personeelsinzet!J$16,10)="medewerker")),I$302,0)</f>
        <v>0</v>
      </c>
      <c r="E636">
        <f t="shared" si="9"/>
        <v>0</v>
      </c>
    </row>
    <row r="637" spans="1:6" x14ac:dyDescent="0.2">
      <c r="A637" t="str">
        <f>'Simulatie kostenplan'!$B$25</f>
        <v>Personeelskosten</v>
      </c>
      <c r="B637" s="120" t="str">
        <f>IF('Simulatie kostenplan'!$E$36='Simulatie kostenplan'!$F$22,"",IF(AND($B$300="JA",NOT(LEFT(Personeelsinzet!$J$16,10)="medewerker"),LEFT(Personeelsinzet!$B$32,1)="1"),CONCATENATE("WP- ",WB!$J$4),
IF(AND($B$300="JA",NOT(LEFT(Personeelsinzet!$J$16,10)="medewerker"),LEFT(Personeelsinzet!$B$32,1)="2"),CONCATENATE("WP- ",WB!$J$5),
IF(AND($B$300="JA",NOT(LEFT(Personeelsinzet!$J$16,10)="medewerker"),LEFT(Personeelsinzet!$B$32,1)="3"),CONCATENATE("WP- ",WB!$J$6),
IF(AND($B$300="JA",NOT(LEFT(Personeelsinzet!$J$16,10)="medewerker"),LEFT(Personeelsinzet!$B$32,1)="4"),CONCATENATE("WP- ",WB!$J$7),
IF(AND($B$300="JA",NOT(LEFT(Personeelsinzet!$J$16,10)="medewerker"),LEFT(Personeelsinzet!$B$32,1)="5"),CONCATENATE("WP- ",WB!$J$8),
IF(AND($B$300="JA",NOT(LEFT(Personeelsinzet!$J$16,10)="medewerker"),LEFT(Personeelsinzet!$B$32,1)="6"),CONCATENATE("WP- ",WB!$J$9),
IF(AND($B$300="JA",NOT(LEFT(Personeelsinzet!$J$16,10)="medewerker"),LEFT(Personeelsinzet!$B$32,1)="7"),CONCATENATE("WP- ",WB!$J$10),""))))))))</f>
        <v/>
      </c>
      <c r="C637" s="121">
        <f>IF(B637="",0,IF(Personeelsinzet!$D$93=$AP$5,Personeelsinzet!J$32*I$303,
IF(AND(Personeelsinzet!$D$93=WB!$AP$6,Personeelskosten!$D$11=WB!$Q$5),Personeelsinzet!J$32*WB!$R$12,
IF(AND(Personeelsinzet!$D$93=WB!$AP$6,Personeelskosten!$D$11=WB!$Q$6),Personeelsinzet!J$32*WB!$R$13,""))))</f>
        <v>0</v>
      </c>
      <c r="D637" s="122">
        <f>IF(AND(NOT(B637=""),NOT(LEFT(Personeelsinzet!J$16,10)="medewerker")),I$302,0)</f>
        <v>0</v>
      </c>
      <c r="E637">
        <f t="shared" si="9"/>
        <v>0</v>
      </c>
    </row>
    <row r="638" spans="1:6" x14ac:dyDescent="0.2">
      <c r="A638" t="str">
        <f>'Simulatie kostenplan'!$B$25</f>
        <v>Personeelskosten</v>
      </c>
      <c r="B638" s="120" t="str">
        <f>IF('Simulatie kostenplan'!$E$36='Simulatie kostenplan'!$F$22,"",IF(AND($B$300="JA",NOT(LEFT(Personeelsinzet!$J$16,10)="medewerker"),LEFT(Personeelsinzet!$B$33,1)="1"),CONCATENATE("WP- ",WB!$J$4),
IF(AND($B$300="JA",NOT(LEFT(Personeelsinzet!$J$16,10)="medewerker"),LEFT(Personeelsinzet!$B$33,1)="2"),CONCATENATE("WP- ",WB!$J$5),
IF(AND($B$300="JA",NOT(LEFT(Personeelsinzet!$J$16,10)="medewerker"),LEFT(Personeelsinzet!$B$33,1)="3"),CONCATENATE("WP- ",WB!$J$6),
IF(AND($B$300="JA",NOT(LEFT(Personeelsinzet!$J$16,10)="medewerker"),LEFT(Personeelsinzet!$B$33,1)="4"),CONCATENATE("WP- ",WB!$J$7),
IF(AND($B$300="JA",NOT(LEFT(Personeelsinzet!$J$16,10)="medewerker"),LEFT(Personeelsinzet!$B$33,1)="5"),CONCATENATE("WP- ",WB!$J$8),
IF(AND($B$300="JA",NOT(LEFT(Personeelsinzet!$J$16,10)="medewerker"),LEFT(Personeelsinzet!$B$33,1)="6"),CONCATENATE("WP- ",WB!$J$9),
IF(AND($B$300="JA",NOT(LEFT(Personeelsinzet!$J$16,10)="medewerker"),LEFT(Personeelsinzet!$B$33,1)="7"),CONCATENATE("WP- ",WB!$J$10),""))))))))</f>
        <v/>
      </c>
      <c r="C638" s="121">
        <f>IF(B638="",0,IF(Personeelsinzet!$D$93=$AP$5,Personeelsinzet!J$33*I$303,
IF(AND(Personeelsinzet!$D$93=WB!$AP$6,Personeelskosten!$D$11=WB!$Q$5),Personeelsinzet!J$33*WB!$R$12,
IF(AND(Personeelsinzet!$D$93=WB!$AP$6,Personeelskosten!$D$11=WB!$Q$6),Personeelsinzet!J$33*WB!$R$13,""))))</f>
        <v>0</v>
      </c>
      <c r="D638" s="122">
        <f>IF(AND(NOT(B638=""),NOT(LEFT(Personeelsinzet!J$16,10)="medewerker")),I$302,0)</f>
        <v>0</v>
      </c>
      <c r="E638">
        <f t="shared" si="9"/>
        <v>0</v>
      </c>
    </row>
    <row r="639" spans="1:6" x14ac:dyDescent="0.2">
      <c r="A639" t="str">
        <f>'Simulatie kostenplan'!$B$25</f>
        <v>Personeelskosten</v>
      </c>
      <c r="B639" s="120" t="str">
        <f>IF('Simulatie kostenplan'!$E$36='Simulatie kostenplan'!$F$22,"",IF(AND($B$300="JA",NOT(LEFT(Personeelsinzet!$J$16,10)="medewerker"),LEFT(Personeelsinzet!$B$34,1)="1"),CONCATENATE("WP- ",WB!$J$4),
IF(AND($B$300="JA",NOT(LEFT(Personeelsinzet!$J$16,10)="medewerker"),LEFT(Personeelsinzet!$B$34,1)="2"),CONCATENATE("WP- ",WB!$J$5),
IF(AND($B$300="JA",NOT(LEFT(Personeelsinzet!$J$16,10)="medewerker"),LEFT(Personeelsinzet!$B$34,1)="3"),CONCATENATE("WP- ",WB!$J$6),
IF(AND($B$300="JA",NOT(LEFT(Personeelsinzet!$J$16,10)="medewerker"),LEFT(Personeelsinzet!$B$34,1)="4"),CONCATENATE("WP- ",WB!$J$7),
IF(AND($B$300="JA",NOT(LEFT(Personeelsinzet!$J$16,10)="medewerker"),LEFT(Personeelsinzet!$B$34,1)="5"),CONCATENATE("WP- ",WB!$J$8),
IF(AND($B$300="JA",NOT(LEFT(Personeelsinzet!$J$16,10)="medewerker"),LEFT(Personeelsinzet!$B$34,1)="6"),CONCATENATE("WP- ",WB!$J$9),
IF(AND($B$300="JA",NOT(LEFT(Personeelsinzet!$J$16,10)="medewerker"),LEFT(Personeelsinzet!$B$34,1)="7"),CONCATENATE("WP- ",WB!$J$10),""))))))))</f>
        <v/>
      </c>
      <c r="C639" s="121">
        <f>IF(B639="",0,IF(Personeelsinzet!$D$93=$AP$5,Personeelsinzet!J$34*I$303,
IF(AND(Personeelsinzet!$D$93=WB!$AP$6,Personeelskosten!$D$11=WB!$Q$5),Personeelsinzet!J$34*WB!$R$12,
IF(AND(Personeelsinzet!$D$93=WB!$AP$6,Personeelskosten!$D$11=WB!$Q$6),Personeelsinzet!J$34*WB!$R$13,""))))</f>
        <v>0</v>
      </c>
      <c r="D639" s="122">
        <f>IF(AND(NOT(B639=""),NOT(LEFT(Personeelsinzet!J$16,10)="medewerker")),I$302,0)</f>
        <v>0</v>
      </c>
      <c r="E639">
        <f t="shared" si="9"/>
        <v>0</v>
      </c>
    </row>
    <row r="640" spans="1:6" x14ac:dyDescent="0.2">
      <c r="A640" t="str">
        <f>'Simulatie kostenplan'!$B$25</f>
        <v>Personeelskosten</v>
      </c>
      <c r="B640" s="120" t="str">
        <f>IF('Simulatie kostenplan'!$E$36='Simulatie kostenplan'!$F$22,"",IF(AND($B$300="JA",NOT(LEFT(Personeelsinzet!$J$16,10)="medewerker"),LEFT(Personeelsinzet!$B$35,1)="1"),CONCATENATE("WP- ",WB!$J$4),
IF(AND($B$300="JA",NOT(LEFT(Personeelsinzet!$J$16,10)="medewerker"),LEFT(Personeelsinzet!$B$35,1)="2"),CONCATENATE("WP- ",WB!$J$5),
IF(AND($B$300="JA",NOT(LEFT(Personeelsinzet!$J$16,10)="medewerker"),LEFT(Personeelsinzet!$B$35,1)="3"),CONCATENATE("WP- ",WB!$J$6),
IF(AND($B$300="JA",NOT(LEFT(Personeelsinzet!$J$16,10)="medewerker"),LEFT(Personeelsinzet!$B$35,1)="4"),CONCATENATE("WP- ",WB!$J$7),
IF(AND($B$300="JA",NOT(LEFT(Personeelsinzet!$J$16,10)="medewerker"),LEFT(Personeelsinzet!$B$35,1)="5"),CONCATENATE("WP- ",WB!$J$8),
IF(AND($B$300="JA",NOT(LEFT(Personeelsinzet!$J$16,10)="medewerker"),LEFT(Personeelsinzet!$B$35,1)="6"),CONCATENATE("WP- ",WB!$J$9),
IF(AND($B$300="JA",NOT(LEFT(Personeelsinzet!$J$16,10)="medewerker"),LEFT(Personeelsinzet!$B$35,1)="7"),CONCATENATE("WP- ",WB!$J$10),""))))))))</f>
        <v/>
      </c>
      <c r="C640" s="121">
        <f>IF(B640="",0,IF(Personeelsinzet!$D$93=$AP$5,Personeelsinzet!J$35*I$303,
IF(AND(Personeelsinzet!$D$93=WB!$AP$6,Personeelskosten!$D$11=WB!$Q$5),Personeelsinzet!J$35*WB!$R$12,
IF(AND(Personeelsinzet!$D$93=WB!$AP$6,Personeelskosten!$D$11=WB!$Q$6),Personeelsinzet!J$35*WB!$R$13,""))))</f>
        <v>0</v>
      </c>
      <c r="D640" s="122">
        <f>IF(AND(NOT(B640=""),NOT(LEFT(Personeelsinzet!J$16,10)="medewerker")),I$302,0)</f>
        <v>0</v>
      </c>
      <c r="E640">
        <f t="shared" si="9"/>
        <v>0</v>
      </c>
    </row>
    <row r="641" spans="1:5" x14ac:dyDescent="0.2">
      <c r="A641" t="str">
        <f>'Simulatie kostenplan'!$B$25</f>
        <v>Personeelskosten</v>
      </c>
      <c r="B641" s="120" t="str">
        <f>IF('Simulatie kostenplan'!$E$36='Simulatie kostenplan'!$F$22,"",IF(AND($B$300="JA",NOT(LEFT(Personeelsinzet!$J$16,10)="medewerker"),LEFT(Personeelsinzet!$B$36,1)="1"),CONCATENATE("WP- ",WB!$J$4),
IF(AND($B$300="JA",NOT(LEFT(Personeelsinzet!$J$16,10)="medewerker"),LEFT(Personeelsinzet!$B$36,1)="2"),CONCATENATE("WP- ",WB!$J$5),
IF(AND($B$300="JA",NOT(LEFT(Personeelsinzet!$J$16,10)="medewerker"),LEFT(Personeelsinzet!$B$36,1)="3"),CONCATENATE("WP- ",WB!$J$6),
IF(AND($B$300="JA",NOT(LEFT(Personeelsinzet!$J$16,10)="medewerker"),LEFT(Personeelsinzet!$B$36,1)="4"),CONCATENATE("WP- ",WB!$J$7),
IF(AND($B$300="JA",NOT(LEFT(Personeelsinzet!$J$16,10)="medewerker"),LEFT(Personeelsinzet!$B$36,1)="5"),CONCATENATE("WP- ",WB!$J$8),
IF(AND($B$300="JA",NOT(LEFT(Personeelsinzet!$J$16,10)="medewerker"),LEFT(Personeelsinzet!$B$36,1)="6"),CONCATENATE("WP- ",WB!$J$9),
IF(AND($B$300="JA",NOT(LEFT(Personeelsinzet!$J$16,10)="medewerker"),LEFT(Personeelsinzet!$B$36,1)="7"),CONCATENATE("WP- ",WB!$J$10),""))))))))</f>
        <v/>
      </c>
      <c r="C641" s="121">
        <f>IF(B641="",0,IF(Personeelsinzet!$D$93=$AP$5,Personeelsinzet!J$36*I$303,
IF(AND(Personeelsinzet!$D$93=WB!$AP$6,Personeelskosten!$D$11=WB!$Q$5),Personeelsinzet!J$36*WB!$R$12,
IF(AND(Personeelsinzet!$D$93=WB!$AP$6,Personeelskosten!$D$11=WB!$Q$6),Personeelsinzet!J$36*WB!$R$13,""))))</f>
        <v>0</v>
      </c>
      <c r="D641" s="122">
        <f>IF(AND(NOT(B641=""),NOT(LEFT(Personeelsinzet!J$16,10)="medewerker")),I$302,0)</f>
        <v>0</v>
      </c>
      <c r="E641">
        <f t="shared" si="9"/>
        <v>0</v>
      </c>
    </row>
    <row r="642" spans="1:5" x14ac:dyDescent="0.2">
      <c r="A642" t="str">
        <f>'Simulatie kostenplan'!$B$25</f>
        <v>Personeelskosten</v>
      </c>
      <c r="B642" s="120" t="str">
        <f>IF('Simulatie kostenplan'!$E$36='Simulatie kostenplan'!$F$22,"",IF(AND($B$300="JA",NOT(LEFT(Personeelsinzet!$J$16,10)="medewerker"),LEFT(Personeelsinzet!$B$37,1)="1"),CONCATENATE("WP- ",WB!$J$4),
IF(AND($B$300="JA",NOT(LEFT(Personeelsinzet!$J$16,10)="medewerker"),LEFT(Personeelsinzet!$B$37,1)="2"),CONCATENATE("WP- ",WB!$J$5),
IF(AND($B$300="JA",NOT(LEFT(Personeelsinzet!$J$16,10)="medewerker"),LEFT(Personeelsinzet!$B$37,1)="3"),CONCATENATE("WP- ",WB!$J$6),
IF(AND($B$300="JA",NOT(LEFT(Personeelsinzet!$J$16,10)="medewerker"),LEFT(Personeelsinzet!$B$37,1)="4"),CONCATENATE("WP- ",WB!$J$7),
IF(AND($B$300="JA",NOT(LEFT(Personeelsinzet!$J$16,10)="medewerker"),LEFT(Personeelsinzet!$B$37,1)="5"),CONCATENATE("WP- ",WB!$J$8),
IF(AND($B$300="JA",NOT(LEFT(Personeelsinzet!$J$16,10)="medewerker"),LEFT(Personeelsinzet!$B$37,1)="6"),CONCATENATE("WP- ",WB!$J$9),
IF(AND($B$300="JA",NOT(LEFT(Personeelsinzet!$J$16,10)="medewerker"),LEFT(Personeelsinzet!$B$37,1)="7"),CONCATENATE("WP- ",WB!$J$10),""))))))))</f>
        <v/>
      </c>
      <c r="C642" s="121">
        <f>IF(B642="",0,IF(Personeelsinzet!$D$93=$AP$5,Personeelsinzet!J$37*I$303,
IF(AND(Personeelsinzet!$D$93=WB!$AP$6,Personeelskosten!$D$11=WB!$Q$5),Personeelsinzet!J$37*WB!$R$12,
IF(AND(Personeelsinzet!$D$93=WB!$AP$6,Personeelskosten!$D$11=WB!$Q$6),Personeelsinzet!J$37*WB!$R$13,""))))</f>
        <v>0</v>
      </c>
      <c r="D642" s="122">
        <f>IF(AND(NOT(B642=""),NOT(LEFT(Personeelsinzet!J$16,10)="medewerker")),I$302,0)</f>
        <v>0</v>
      </c>
      <c r="E642">
        <f t="shared" si="9"/>
        <v>0</v>
      </c>
    </row>
    <row r="643" spans="1:5" x14ac:dyDescent="0.2">
      <c r="A643" t="str">
        <f>'Simulatie kostenplan'!$B$25</f>
        <v>Personeelskosten</v>
      </c>
      <c r="B643" s="120" t="str">
        <f>IF('Simulatie kostenplan'!$E$36='Simulatie kostenplan'!$F$22,"",IF(AND($B$300="JA",NOT(LEFT(Personeelsinzet!$J$16,10)="medewerker"),LEFT(Personeelsinzet!$B$38,1)="1"),CONCATENATE("WP- ",WB!$J$4),
IF(AND($B$300="JA",NOT(LEFT(Personeelsinzet!$J$16,10)="medewerker"),LEFT(Personeelsinzet!$B$38,1)="2"),CONCATENATE("WP- ",WB!$J$5),
IF(AND($B$300="JA",NOT(LEFT(Personeelsinzet!$J$16,10)="medewerker"),LEFT(Personeelsinzet!$B$38,1)="3"),CONCATENATE("WP- ",WB!$J$6),
IF(AND($B$300="JA",NOT(LEFT(Personeelsinzet!$J$16,10)="medewerker"),LEFT(Personeelsinzet!$B$38,1)="4"),CONCATENATE("WP- ",WB!$J$7),
IF(AND($B$300="JA",NOT(LEFT(Personeelsinzet!$J$16,10)="medewerker"),LEFT(Personeelsinzet!$B$38,1)="5"),CONCATENATE("WP- ",WB!$J$8),
IF(AND($B$300="JA",NOT(LEFT(Personeelsinzet!$J$16,10)="medewerker"),LEFT(Personeelsinzet!$B$38,1)="6"),CONCATENATE("WP- ",WB!$J$9),
IF(AND($B$300="JA",NOT(LEFT(Personeelsinzet!$J$16,10)="medewerker"),LEFT(Personeelsinzet!$B$38,1)="7"),CONCATENATE("WP- ",WB!$J$10),""))))))))</f>
        <v/>
      </c>
      <c r="C643" s="121">
        <f>IF(B643="",0,IF(Personeelsinzet!$D$93=$AP$5,Personeelsinzet!J$38*I$303,
IF(AND(Personeelsinzet!$D$93=WB!$AP$6,Personeelskosten!$D$11=WB!$Q$5),Personeelsinzet!J$38*WB!$R$12,
IF(AND(Personeelsinzet!$D$93=WB!$AP$6,Personeelskosten!$D$11=WB!$Q$6),Personeelsinzet!J$38*WB!$R$13,""))))</f>
        <v>0</v>
      </c>
      <c r="D643" s="122">
        <f>IF(AND(NOT(B643=""),NOT(LEFT(Personeelsinzet!J$16,10)="medewerker")),I$302,0)</f>
        <v>0</v>
      </c>
      <c r="E643">
        <f t="shared" si="9"/>
        <v>0</v>
      </c>
    </row>
    <row r="644" spans="1:5" x14ac:dyDescent="0.2">
      <c r="A644" t="str">
        <f>'Simulatie kostenplan'!$B$25</f>
        <v>Personeelskosten</v>
      </c>
      <c r="B644" s="120" t="str">
        <f>IF('Simulatie kostenplan'!$E$36='Simulatie kostenplan'!$F$22,"",IF(AND($B$300="JA",NOT(LEFT(Personeelsinzet!$J$16,10)="medewerker"),LEFT(Personeelsinzet!$B$39,1)="1"),CONCATENATE("WP- ",WB!$J$4),
IF(AND($B$300="JA",NOT(LEFT(Personeelsinzet!$J$16,10)="medewerker"),LEFT(Personeelsinzet!$B$39,1)="2"),CONCATENATE("WP- ",WB!$J$5),
IF(AND($B$300="JA",NOT(LEFT(Personeelsinzet!$J$16,10)="medewerker"),LEFT(Personeelsinzet!$B$39,1)="3"),CONCATENATE("WP- ",WB!$J$6),
IF(AND($B$300="JA",NOT(LEFT(Personeelsinzet!$J$16,10)="medewerker"),LEFT(Personeelsinzet!$B$39,1)="4"),CONCATENATE("WP- ",WB!$J$7),
IF(AND($B$300="JA",NOT(LEFT(Personeelsinzet!$J$16,10)="medewerker"),LEFT(Personeelsinzet!$B$39,1)="5"),CONCATENATE("WP- ",WB!$J$8),
IF(AND($B$300="JA",NOT(LEFT(Personeelsinzet!$J$16,10)="medewerker"),LEFT(Personeelsinzet!$B$39,1)="6"),CONCATENATE("WP- ",WB!$J$9),
IF(AND($B$300="JA",NOT(LEFT(Personeelsinzet!$J$16,10)="medewerker"),LEFT(Personeelsinzet!$B$39,1)="7"),CONCATENATE("WP- ",WB!$J$10),""))))))))</f>
        <v/>
      </c>
      <c r="C644" s="121">
        <f>IF(B644="",0,IF(Personeelsinzet!$D$93=$AP$5,Personeelsinzet!J$39*I$303,
IF(AND(Personeelsinzet!$D$93=WB!$AP$6,Personeelskosten!$D$11=WB!$Q$5),Personeelsinzet!J$39*WB!$R$12,
IF(AND(Personeelsinzet!$D$93=WB!$AP$6,Personeelskosten!$D$11=WB!$Q$6),Personeelsinzet!J$39*WB!$R$13,""))))</f>
        <v>0</v>
      </c>
      <c r="D644" s="122">
        <f>IF(AND(NOT(B644=""),NOT(LEFT(Personeelsinzet!J$16,10)="medewerker")),I$302,0)</f>
        <v>0</v>
      </c>
      <c r="E644">
        <f t="shared" si="9"/>
        <v>0</v>
      </c>
    </row>
    <row r="645" spans="1:5" x14ac:dyDescent="0.2">
      <c r="A645" t="str">
        <f>'Simulatie kostenplan'!$B$25</f>
        <v>Personeelskosten</v>
      </c>
      <c r="B645" s="120" t="str">
        <f>IF('Simulatie kostenplan'!$E$36='Simulatie kostenplan'!$F$22,"",IF(AND($B$300="JA",NOT(LEFT(Personeelsinzet!$J$16,10)="medewerker"),LEFT(Personeelsinzet!$B$40,1)="1"),CONCATENATE("WP- ",WB!$J$4),
IF(AND($B$300="JA",NOT(LEFT(Personeelsinzet!$J$16,10)="medewerker"),LEFT(Personeelsinzet!$B$40,1)="2"),CONCATENATE("WP- ",WB!$J$5),
IF(AND($B$300="JA",NOT(LEFT(Personeelsinzet!$J$16,10)="medewerker"),LEFT(Personeelsinzet!$B$40,1)="3"),CONCATENATE("WP- ",WB!$J$6),
IF(AND($B$300="JA",NOT(LEFT(Personeelsinzet!$J$16,10)="medewerker"),LEFT(Personeelsinzet!$B$40,1)="4"),CONCATENATE("WP- ",WB!$J$7),
IF(AND($B$300="JA",NOT(LEFT(Personeelsinzet!$J$16,10)="medewerker"),LEFT(Personeelsinzet!$B$40,1)="5"),CONCATENATE("WP- ",WB!$J$8),
IF(AND($B$300="JA",NOT(LEFT(Personeelsinzet!$J$16,10)="medewerker"),LEFT(Personeelsinzet!$B$40,1)="6"),CONCATENATE("WP- ",WB!$J$9),
IF(AND($B$300="JA",NOT(LEFT(Personeelsinzet!$J$16,10)="medewerker"),LEFT(Personeelsinzet!$B$40,1)="7"),CONCATENATE("WP- ",WB!$J$10),""))))))))</f>
        <v/>
      </c>
      <c r="C645" s="121">
        <f>IF(B645="",0,IF(Personeelsinzet!$D$93=$AP$5,Personeelsinzet!J$40*I$303,
IF(AND(Personeelsinzet!$D$93=WB!$AP$6,Personeelskosten!$D$11=WB!$Q$5),Personeelsinzet!J$40*WB!$R$12,
IF(AND(Personeelsinzet!$D$93=WB!$AP$6,Personeelskosten!$D$11=WB!$Q$6),Personeelsinzet!J$40*WB!$R$13,""))))</f>
        <v>0</v>
      </c>
      <c r="D645" s="122">
        <f>IF(AND(NOT(B645=""),NOT(LEFT(Personeelsinzet!J$16,10)="medewerker")),I$302,0)</f>
        <v>0</v>
      </c>
      <c r="E645">
        <f t="shared" si="9"/>
        <v>0</v>
      </c>
    </row>
    <row r="646" spans="1:5" x14ac:dyDescent="0.2">
      <c r="A646" t="str">
        <f>'Simulatie kostenplan'!$B$25</f>
        <v>Personeelskosten</v>
      </c>
      <c r="B646" s="120" t="str">
        <f>IF('Simulatie kostenplan'!$E$36='Simulatie kostenplan'!$F$22,"",IF(AND($B$300="JA",NOT(LEFT(Personeelsinzet!$J$16,10)="medewerker"),LEFT(Personeelsinzet!$B$41,1)="1"),CONCATENATE("WP- ",WB!$J$4),
IF(AND($B$300="JA",NOT(LEFT(Personeelsinzet!$J$16,10)="medewerker"),LEFT(Personeelsinzet!$B$41,1)="2"),CONCATENATE("WP- ",WB!$J$5),
IF(AND($B$300="JA",NOT(LEFT(Personeelsinzet!$J$16,10)="medewerker"),LEFT(Personeelsinzet!$B$41,1)="3"),CONCATENATE("WP- ",WB!$J$6),
IF(AND($B$300="JA",NOT(LEFT(Personeelsinzet!$J$16,10)="medewerker"),LEFT(Personeelsinzet!$B$41,1)="4"),CONCATENATE("WP- ",WB!$J$7),
IF(AND($B$300="JA",NOT(LEFT(Personeelsinzet!$J$16,10)="medewerker"),LEFT(Personeelsinzet!$B$41,1)="5"),CONCATENATE("WP- ",WB!$J$8),
IF(AND($B$300="JA",NOT(LEFT(Personeelsinzet!$J$16,10)="medewerker"),LEFT(Personeelsinzet!$B$41,1)="6"),CONCATENATE("WP- ",WB!$J$9),
IF(AND($B$300="JA",NOT(LEFT(Personeelsinzet!$J$16,10)="medewerker"),LEFT(Personeelsinzet!$B$41,1)="7"),CONCATENATE("WP- ",WB!$J$10),""))))))))</f>
        <v/>
      </c>
      <c r="C646" s="121">
        <f>IF(B646="",0,IF(Personeelsinzet!$D$93=$AP$5,Personeelsinzet!J$41*I$303,
IF(AND(Personeelsinzet!$D$93=WB!$AP$6,Personeelskosten!$D$11=WB!$Q$5),Personeelsinzet!J$41*WB!$R$12,
IF(AND(Personeelsinzet!$D$93=WB!$AP$6,Personeelskosten!$D$11=WB!$Q$6),Personeelsinzet!J$41*WB!$R$13,""))))</f>
        <v>0</v>
      </c>
      <c r="D646" s="122">
        <f>IF(AND(NOT(B646=""),NOT(LEFT(Personeelsinzet!J$16,10)="medewerker")),I$302,0)</f>
        <v>0</v>
      </c>
      <c r="E646">
        <f t="shared" si="9"/>
        <v>0</v>
      </c>
    </row>
    <row r="647" spans="1:5" x14ac:dyDescent="0.2">
      <c r="A647" t="str">
        <f>'Simulatie kostenplan'!$B$25</f>
        <v>Personeelskosten</v>
      </c>
      <c r="B647" s="120" t="str">
        <f>IF('Simulatie kostenplan'!$E$36='Simulatie kostenplan'!$F$22,"",IF(AND($B$300="JA",NOT(LEFT(Personeelsinzet!$J$16,10)="medewerker"),LEFT(Personeelsinzet!$B$42,1)="1"),CONCATENATE("WP- ",WB!$J$4),
IF(AND($B$300="JA",NOT(LEFT(Personeelsinzet!$J$16,10)="medewerker"),LEFT(Personeelsinzet!$B$42,1)="2"),CONCATENATE("WP- ",WB!$J$5),
IF(AND($B$300="JA",NOT(LEFT(Personeelsinzet!$J$16,10)="medewerker"),LEFT(Personeelsinzet!$B$42,1)="3"),CONCATENATE("WP- ",WB!$J$6),
IF(AND($B$300="JA",NOT(LEFT(Personeelsinzet!$J$16,10)="medewerker"),LEFT(Personeelsinzet!$B$42,1)="4"),CONCATENATE("WP- ",WB!$J$7),
IF(AND($B$300="JA",NOT(LEFT(Personeelsinzet!$J$16,10)="medewerker"),LEFT(Personeelsinzet!$B$42,1)="5"),CONCATENATE("WP- ",WB!$J$8),
IF(AND($B$300="JA",NOT(LEFT(Personeelsinzet!$J$16,10)="medewerker"),LEFT(Personeelsinzet!$B$42,1)="6"),CONCATENATE("WP- ",WB!$J$9),
IF(AND($B$300="JA",NOT(LEFT(Personeelsinzet!$J$16,10)="medewerker"),LEFT(Personeelsinzet!$B$42,1)="7"),CONCATENATE("WP- ",WB!$J$10),""))))))))</f>
        <v/>
      </c>
      <c r="C647" s="121">
        <f>IF(B647="",0,IF(Personeelsinzet!$D$93=$AP$5,Personeelsinzet!J$42*I$303,
IF(AND(Personeelsinzet!$D$93=WB!$AP$6,Personeelskosten!$D$11=WB!$Q$5),Personeelsinzet!J$42*WB!$R$12,
IF(AND(Personeelsinzet!$D$93=WB!$AP$6,Personeelskosten!$D$11=WB!$Q$6),Personeelsinzet!J$42*WB!$R$13,""))))</f>
        <v>0</v>
      </c>
      <c r="D647" s="122">
        <f>IF(AND(NOT(B647=""),NOT(LEFT(Personeelsinzet!J$16,10)="medewerker")),I$302,0)</f>
        <v>0</v>
      </c>
      <c r="E647">
        <f t="shared" si="9"/>
        <v>0</v>
      </c>
    </row>
    <row r="648" spans="1:5" x14ac:dyDescent="0.2">
      <c r="A648" t="str">
        <f>'Simulatie kostenplan'!$B$25</f>
        <v>Personeelskosten</v>
      </c>
      <c r="B648" s="120" t="str">
        <f>IF('Simulatie kostenplan'!$E$36='Simulatie kostenplan'!$F$22,"",IF(AND($B$300="JA",NOT(LEFT(Personeelsinzet!$J$16,10)="medewerker"),LEFT(Personeelsinzet!$B$43,1)="1"),CONCATENATE("WP- ",WB!$J$4),
IF(AND($B$300="JA",NOT(LEFT(Personeelsinzet!$J$16,10)="medewerker"),LEFT(Personeelsinzet!$B$43,1)="2"),CONCATENATE("WP- ",WB!$J$5),
IF(AND($B$300="JA",NOT(LEFT(Personeelsinzet!$J$16,10)="medewerker"),LEFT(Personeelsinzet!$B$43,1)="3"),CONCATENATE("WP- ",WB!$J$6),
IF(AND($B$300="JA",NOT(LEFT(Personeelsinzet!$J$16,10)="medewerker"),LEFT(Personeelsinzet!$B$43,1)="4"),CONCATENATE("WP- ",WB!$J$7),
IF(AND($B$300="JA",NOT(LEFT(Personeelsinzet!$J$16,10)="medewerker"),LEFT(Personeelsinzet!$B$43,1)="5"),CONCATENATE("WP- ",WB!$J$8),
IF(AND($B$300="JA",NOT(LEFT(Personeelsinzet!$J$16,10)="medewerker"),LEFT(Personeelsinzet!$B$43,1)="6"),CONCATENATE("WP- ",WB!$J$9),
IF(AND($B$300="JA",NOT(LEFT(Personeelsinzet!$J$16,10)="medewerker"),LEFT(Personeelsinzet!$B$43,1)="7"),CONCATENATE("WP- ",WB!$J$10),""))))))))</f>
        <v/>
      </c>
      <c r="C648" s="121">
        <f>IF(B648="",0,IF(Personeelsinzet!$D$93=$AP$5,Personeelsinzet!J$43*I$303,
IF(AND(Personeelsinzet!$D$93=WB!$AP$6,Personeelskosten!$D$11=WB!$Q$5),Personeelsinzet!J$43*WB!$R$12,
IF(AND(Personeelsinzet!$D$93=WB!$AP$6,Personeelskosten!$D$11=WB!$Q$6),Personeelsinzet!J$43*WB!$R$13,""))))</f>
        <v>0</v>
      </c>
      <c r="D648" s="122">
        <f>IF(AND(NOT(B648=""),NOT(LEFT(Personeelsinzet!J$16,10)="medewerker")),I$302,0)</f>
        <v>0</v>
      </c>
      <c r="E648">
        <f t="shared" si="9"/>
        <v>0</v>
      </c>
    </row>
    <row r="649" spans="1:5" x14ac:dyDescent="0.2">
      <c r="A649" t="str">
        <f>'Simulatie kostenplan'!$B$25</f>
        <v>Personeelskosten</v>
      </c>
      <c r="B649" s="120" t="str">
        <f>IF('Simulatie kostenplan'!$E$36='Simulatie kostenplan'!$F$22,"",IF(AND($B$300="JA",NOT(LEFT(Personeelsinzet!$J$16,10)="medewerker"),LEFT(Personeelsinzet!$B$44,1)="1"),CONCATENATE("WP- ",WB!$J$4),
IF(AND($B$300="JA",NOT(LEFT(Personeelsinzet!$J$16,10)="medewerker"),LEFT(Personeelsinzet!$B$44,1)="2"),CONCATENATE("WP- ",WB!$J$5),
IF(AND($B$300="JA",NOT(LEFT(Personeelsinzet!$J$16,10)="medewerker"),LEFT(Personeelsinzet!$B$44,1)="3"),CONCATENATE("WP- ",WB!$J$6),
IF(AND($B$300="JA",NOT(LEFT(Personeelsinzet!$J$16,10)="medewerker"),LEFT(Personeelsinzet!$B$44,1)="4"),CONCATENATE("WP- ",WB!$J$7),
IF(AND($B$300="JA",NOT(LEFT(Personeelsinzet!$J$16,10)="medewerker"),LEFT(Personeelsinzet!$B$44,1)="5"),CONCATENATE("WP- ",WB!$J$8),
IF(AND($B$300="JA",NOT(LEFT(Personeelsinzet!$J$16,10)="medewerker"),LEFT(Personeelsinzet!$B$44,1)="6"),CONCATENATE("WP- ",WB!$J$9),
IF(AND($B$300="JA",NOT(LEFT(Personeelsinzet!$J$16,10)="medewerker"),LEFT(Personeelsinzet!$B$44,1)="7"),CONCATENATE("WP- ",WB!$J$10),""))))))))</f>
        <v/>
      </c>
      <c r="C649" s="121">
        <f>IF(B649="",0,IF(Personeelsinzet!$D$93=$AP$5,Personeelsinzet!J$44*I$303,
IF(AND(Personeelsinzet!$D$93=WB!$AP$6,Personeelskosten!$D$11=WB!$Q$5),Personeelsinzet!J$44*WB!$R$12,
IF(AND(Personeelsinzet!$D$93=WB!$AP$6,Personeelskosten!$D$11=WB!$Q$6),Personeelsinzet!J$44*WB!$R$13,""))))</f>
        <v>0</v>
      </c>
      <c r="D649" s="122">
        <f>IF(AND(NOT(B649=""),NOT(LEFT(Personeelsinzet!J$16,10)="medewerker")),I$302,0)</f>
        <v>0</v>
      </c>
      <c r="E649">
        <f t="shared" si="9"/>
        <v>0</v>
      </c>
    </row>
    <row r="650" spans="1:5" x14ac:dyDescent="0.2">
      <c r="A650" t="str">
        <f>'Simulatie kostenplan'!$B$25</f>
        <v>Personeelskosten</v>
      </c>
      <c r="B650" s="120" t="str">
        <f>IF('Simulatie kostenplan'!$E$36='Simulatie kostenplan'!$F$22,"",IF(AND($B$300="JA",NOT(LEFT(Personeelsinzet!$J$16,10)="medewerker"),LEFT(Personeelsinzet!$B$45,1)="1"),CONCATENATE("WP- ",WB!$J$4),
IF(AND($B$300="JA",NOT(LEFT(Personeelsinzet!$J$16,10)="medewerker"),LEFT(Personeelsinzet!$B$45,1)="2"),CONCATENATE("WP- ",WB!$J$5),
IF(AND($B$300="JA",NOT(LEFT(Personeelsinzet!$J$16,10)="medewerker"),LEFT(Personeelsinzet!$B$45,1)="3"),CONCATENATE("WP- ",WB!$J$6),
IF(AND($B$300="JA",NOT(LEFT(Personeelsinzet!$J$16,10)="medewerker"),LEFT(Personeelsinzet!$B$45,1)="4"),CONCATENATE("WP- ",WB!$J$7),
IF(AND($B$300="JA",NOT(LEFT(Personeelsinzet!$J$16,10)="medewerker"),LEFT(Personeelsinzet!$B$45,1)="5"),CONCATENATE("WP- ",WB!$J$8),
IF(AND($B$300="JA",NOT(LEFT(Personeelsinzet!$J$16,10)="medewerker"),LEFT(Personeelsinzet!$B$45,1)="6"),CONCATENATE("WP- ",WB!$J$9),
IF(AND($B$300="JA",NOT(LEFT(Personeelsinzet!$J$16,10)="medewerker"),LEFT(Personeelsinzet!$B$45,1)="7"),CONCATENATE("WP- ",WB!$J$10),""))))))))</f>
        <v/>
      </c>
      <c r="C650" s="121">
        <f>IF(B650="",0,IF(Personeelsinzet!$D$93=$AP$5,Personeelsinzet!J$45*I$303,
IF(AND(Personeelsinzet!$D$93=WB!$AP$6,Personeelskosten!$D$11=WB!$Q$5),Personeelsinzet!J$45*WB!$R$12,
IF(AND(Personeelsinzet!$D$93=WB!$AP$6,Personeelskosten!$D$11=WB!$Q$6),Personeelsinzet!J$45*WB!$R$13,""))))</f>
        <v>0</v>
      </c>
      <c r="D650" s="122">
        <f>IF(AND(NOT(B650=""),NOT(LEFT(Personeelsinzet!J$16,10)="medewerker")),I$302,0)</f>
        <v>0</v>
      </c>
      <c r="E650">
        <f t="shared" si="9"/>
        <v>0</v>
      </c>
    </row>
    <row r="651" spans="1:5" x14ac:dyDescent="0.2">
      <c r="A651" t="str">
        <f>'Simulatie kostenplan'!$B$25</f>
        <v>Personeelskosten</v>
      </c>
      <c r="B651" s="120" t="str">
        <f>IF('Simulatie kostenplan'!$E$36='Simulatie kostenplan'!$F$22,"",IF(AND($B$300="JA",NOT(LEFT(Personeelsinzet!$J$16,10)="medewerker"),LEFT(Personeelsinzet!$B$46,1)="1"),CONCATENATE("WP- ",WB!$J$4),
IF(AND($B$300="JA",NOT(LEFT(Personeelsinzet!$J$16,10)="medewerker"),LEFT(Personeelsinzet!$B$46,1)="2"),CONCATENATE("WP- ",WB!$J$5),
IF(AND($B$300="JA",NOT(LEFT(Personeelsinzet!$J$16,10)="medewerker"),LEFT(Personeelsinzet!$B$46,1)="3"),CONCATENATE("WP- ",WB!$J$6),
IF(AND($B$300="JA",NOT(LEFT(Personeelsinzet!$J$16,10)="medewerker"),LEFT(Personeelsinzet!$B$46,1)="4"),CONCATENATE("WP- ",WB!$J$7),
IF(AND($B$300="JA",NOT(LEFT(Personeelsinzet!$J$16,10)="medewerker"),LEFT(Personeelsinzet!$B$46,1)="5"),CONCATENATE("WP- ",WB!$J$8),
IF(AND($B$300="JA",NOT(LEFT(Personeelsinzet!$J$16,10)="medewerker"),LEFT(Personeelsinzet!$B$46,1)="6"),CONCATENATE("WP- ",WB!$J$9),
IF(AND($B$300="JA",NOT(LEFT(Personeelsinzet!$J$16,10)="medewerker"),LEFT(Personeelsinzet!$B$46,1)="7"),CONCATENATE("WP- ",WB!$J$10),""))))))))</f>
        <v/>
      </c>
      <c r="C651" s="121">
        <f>IF(B651="",0,IF(Personeelsinzet!$D$93=$AP$5,Personeelsinzet!J$46*I$303,
IF(AND(Personeelsinzet!$D$93=WB!$AP$6,Personeelskosten!$D$11=WB!$Q$5),Personeelsinzet!J$46*WB!$R$12,
IF(AND(Personeelsinzet!$D$93=WB!$AP$6,Personeelskosten!$D$11=WB!$Q$6),Personeelsinzet!J$46*WB!$R$13,""))))</f>
        <v>0</v>
      </c>
      <c r="D651" s="122">
        <f>IF(AND(NOT(B651=""),NOT(LEFT(Personeelsinzet!J$16,10)="medewerker")),I$302,0)</f>
        <v>0</v>
      </c>
      <c r="E651">
        <f t="shared" si="9"/>
        <v>0</v>
      </c>
    </row>
    <row r="652" spans="1:5" x14ac:dyDescent="0.2">
      <c r="A652" t="str">
        <f>'Simulatie kostenplan'!$B$25</f>
        <v>Personeelskosten</v>
      </c>
      <c r="B652" s="120" t="str">
        <f>IF('Simulatie kostenplan'!$E$36='Simulatie kostenplan'!$F$22,"",IF(AND($B$300="JA",NOT(LEFT(Personeelsinzet!$J$16,10)="medewerker"),LEFT(Personeelsinzet!$B$47,1)="1"),CONCATENATE("WP- ",WB!$J$4),
IF(AND($B$300="JA",NOT(LEFT(Personeelsinzet!$J$16,10)="medewerker"),LEFT(Personeelsinzet!$B$47,1)="2"),CONCATENATE("WP- ",WB!$J$5),
IF(AND($B$300="JA",NOT(LEFT(Personeelsinzet!$J$16,10)="medewerker"),LEFT(Personeelsinzet!$B$47,1)="3"),CONCATENATE("WP- ",WB!$J$6),
IF(AND($B$300="JA",NOT(LEFT(Personeelsinzet!$J$16,10)="medewerker"),LEFT(Personeelsinzet!$B$47,1)="4"),CONCATENATE("WP- ",WB!$J$7),
IF(AND($B$300="JA",NOT(LEFT(Personeelsinzet!$J$16,10)="medewerker"),LEFT(Personeelsinzet!$B$47,1)="5"),CONCATENATE("WP- ",WB!$J$8),
IF(AND($B$300="JA",NOT(LEFT(Personeelsinzet!$J$16,10)="medewerker"),LEFT(Personeelsinzet!$B$47,1)="6"),CONCATENATE("WP- ",WB!$J$9),
IF(AND($B$300="JA",NOT(LEFT(Personeelsinzet!$J$16,10)="medewerker"),LEFT(Personeelsinzet!$B$47,1)="7"),CONCATENATE("WP- ",WB!$J$10),""))))))))</f>
        <v/>
      </c>
      <c r="C652" s="121">
        <f>IF(B652="",0,IF(Personeelsinzet!$D$93=$AP$5,Personeelsinzet!J$47*I$303,
IF(AND(Personeelsinzet!$D$93=WB!$AP$6,Personeelskosten!$D$11=WB!$Q$5),Personeelsinzet!J$47*WB!$R$12,
IF(AND(Personeelsinzet!$D$93=WB!$AP$6,Personeelskosten!$D$11=WB!$Q$6),Personeelsinzet!J$47*WB!$R$13,""))))</f>
        <v>0</v>
      </c>
      <c r="D652" s="122">
        <f>IF(AND(NOT(B652=""),NOT(LEFT(Personeelsinzet!J$16,10)="medewerker")),I$302,0)</f>
        <v>0</v>
      </c>
      <c r="E652">
        <f t="shared" si="9"/>
        <v>0</v>
      </c>
    </row>
    <row r="653" spans="1:5" x14ac:dyDescent="0.2">
      <c r="A653" t="str">
        <f>'Simulatie kostenplan'!$B$25</f>
        <v>Personeelskosten</v>
      </c>
      <c r="B653" s="120" t="str">
        <f>IF('Simulatie kostenplan'!$E$36='Simulatie kostenplan'!$F$22,"",IF(AND($B$300="JA",NOT(LEFT(Personeelsinzet!$J$16,10)="medewerker"),LEFT(Personeelsinzet!$B$48,1)="1"),CONCATENATE("WP- ",WB!$J$4),
IF(AND($B$300="JA",NOT(LEFT(Personeelsinzet!$J$16,10)="medewerker"),LEFT(Personeelsinzet!$B$48,1)="2"),CONCATENATE("WP- ",WB!$J$5),
IF(AND($B$300="JA",NOT(LEFT(Personeelsinzet!$J$16,10)="medewerker"),LEFT(Personeelsinzet!$B$48,1)="3"),CONCATENATE("WP- ",WB!$J$6),
IF(AND($B$300="JA",NOT(LEFT(Personeelsinzet!$J$16,10)="medewerker"),LEFT(Personeelsinzet!$B$48,1)="4"),CONCATENATE("WP- ",WB!$J$7),
IF(AND($B$300="JA",NOT(LEFT(Personeelsinzet!$J$16,10)="medewerker"),LEFT(Personeelsinzet!$B$48,1)="5"),CONCATENATE("WP- ",WB!$J$8),
IF(AND($B$300="JA",NOT(LEFT(Personeelsinzet!$J$16,10)="medewerker"),LEFT(Personeelsinzet!$B$48,1)="6"),CONCATENATE("WP- ",WB!$J$9),
IF(AND($B$300="JA",NOT(LEFT(Personeelsinzet!$J$16,10)="medewerker"),LEFT(Personeelsinzet!$B$48,1)="7"),CONCATENATE("WP- ",WB!$J$10),""))))))))</f>
        <v/>
      </c>
      <c r="C653" s="121">
        <f>IF(B653="",0,IF(Personeelsinzet!$D$93=$AP$5,Personeelsinzet!J$48*I$303,
IF(AND(Personeelsinzet!$D$93=WB!$AP$6,Personeelskosten!$D$11=WB!$Q$5),Personeelsinzet!J$48*WB!$R$12,
IF(AND(Personeelsinzet!$D$93=WB!$AP$6,Personeelskosten!$D$11=WB!$Q$6),Personeelsinzet!J$48*WB!$R$13,""))))</f>
        <v>0</v>
      </c>
      <c r="D653" s="122">
        <f>IF(AND(NOT(B653=""),NOT(LEFT(Personeelsinzet!J$16,10)="medewerker")),I$302,0)</f>
        <v>0</v>
      </c>
      <c r="E653">
        <f t="shared" si="9"/>
        <v>0</v>
      </c>
    </row>
    <row r="654" spans="1:5" x14ac:dyDescent="0.2">
      <c r="A654" t="str">
        <f>'Simulatie kostenplan'!$B$25</f>
        <v>Personeelskosten</v>
      </c>
      <c r="B654" s="120" t="str">
        <f>IF('Simulatie kostenplan'!$E$36='Simulatie kostenplan'!$F$22,"",IF(AND($B$300="JA",NOT(LEFT(Personeelsinzet!$J$16,10)="medewerker"),LEFT(Personeelsinzet!$B$49,1)="1"),CONCATENATE("WP- ",WB!$J$4),
IF(AND($B$300="JA",NOT(LEFT(Personeelsinzet!$J$16,10)="medewerker"),LEFT(Personeelsinzet!$B$49,1)="2"),CONCATENATE("WP- ",WB!$J$5),
IF(AND($B$300="JA",NOT(LEFT(Personeelsinzet!$J$16,10)="medewerker"),LEFT(Personeelsinzet!$B$49,1)="3"),CONCATENATE("WP- ",WB!$J$6),
IF(AND($B$300="JA",NOT(LEFT(Personeelsinzet!$J$16,10)="medewerker"),LEFT(Personeelsinzet!$B$49,1)="4"),CONCATENATE("WP- ",WB!$J$7),
IF(AND($B$300="JA",NOT(LEFT(Personeelsinzet!$J$16,10)="medewerker"),LEFT(Personeelsinzet!$B$49,1)="5"),CONCATENATE("WP- ",WB!$J$8),
IF(AND($B$300="JA",NOT(LEFT(Personeelsinzet!$J$16,10)="medewerker"),LEFT(Personeelsinzet!$B$49,1)="6"),CONCATENATE("WP- ",WB!$J$9),
IF(AND($B$300="JA",NOT(LEFT(Personeelsinzet!$J$16,10)="medewerker"),LEFT(Personeelsinzet!$B$49,1)="7"),CONCATENATE("WP- ",WB!$J$10),""))))))))</f>
        <v/>
      </c>
      <c r="C654" s="121">
        <f>IF(B654="",0,IF(Personeelsinzet!$D$93=$AP$5,Personeelsinzet!J$49*I$303,
IF(AND(Personeelsinzet!$D$93=WB!$AP$6,Personeelskosten!$D$11=WB!$Q$5),Personeelsinzet!J$49*WB!$R$12,
IF(AND(Personeelsinzet!$D$93=WB!$AP$6,Personeelskosten!$D$11=WB!$Q$6),Personeelsinzet!J$49*WB!$R$13,""))))</f>
        <v>0</v>
      </c>
      <c r="D654" s="122">
        <f>IF(AND(NOT(B654=""),NOT(LEFT(Personeelsinzet!J$16,10)="medewerker")),I$302,0)</f>
        <v>0</v>
      </c>
      <c r="E654">
        <f t="shared" si="9"/>
        <v>0</v>
      </c>
    </row>
    <row r="655" spans="1:5" x14ac:dyDescent="0.2">
      <c r="A655" t="str">
        <f>'Simulatie kostenplan'!$B$25</f>
        <v>Personeelskosten</v>
      </c>
      <c r="B655" s="120" t="str">
        <f>IF('Simulatie kostenplan'!$E$36='Simulatie kostenplan'!$F$22,"",IF(AND($B$300="JA",NOT(LEFT(Personeelsinzet!$J$16,10)="medewerker"),LEFT(Personeelsinzet!$B$50,1)="1"),CONCATENATE("WP- ",WB!$J$4),
IF(AND($B$300="JA",NOT(LEFT(Personeelsinzet!$J$16,10)="medewerker"),LEFT(Personeelsinzet!$B$50,1)="2"),CONCATENATE("WP- ",WB!$J$5),
IF(AND($B$300="JA",NOT(LEFT(Personeelsinzet!$J$16,10)="medewerker"),LEFT(Personeelsinzet!$B$50,1)="3"),CONCATENATE("WP- ",WB!$J$6),
IF(AND($B$300="JA",NOT(LEFT(Personeelsinzet!$J$16,10)="medewerker"),LEFT(Personeelsinzet!$B$50,1)="4"),CONCATENATE("WP- ",WB!$J$7),
IF(AND($B$300="JA",NOT(LEFT(Personeelsinzet!$J$16,10)="medewerker"),LEFT(Personeelsinzet!$B$50,1)="5"),CONCATENATE("WP- ",WB!$J$8),
IF(AND($B$300="JA",NOT(LEFT(Personeelsinzet!$J$16,10)="medewerker"),LEFT(Personeelsinzet!$B$50,1)="6"),CONCATENATE("WP- ",WB!$J$9),
IF(AND($B$300="JA",NOT(LEFT(Personeelsinzet!$J$16,10)="medewerker"),LEFT(Personeelsinzet!$B$50,1)="7"),CONCATENATE("WP- ",WB!$J$10),""))))))))</f>
        <v/>
      </c>
      <c r="C655" s="121">
        <f>IF(B655="",0,IF(Personeelsinzet!$D$93=$AP$5,Personeelsinzet!J$50*I$303,
IF(AND(Personeelsinzet!$D$93=WB!$AP$6,Personeelskosten!$D$11=WB!$Q$5),Personeelsinzet!J$50*WB!$R$12,
IF(AND(Personeelsinzet!$D$93=WB!$AP$6,Personeelskosten!$D$11=WB!$Q$6),Personeelsinzet!J$50*WB!$R$13,""))))</f>
        <v>0</v>
      </c>
      <c r="D655" s="122">
        <f>IF(AND(NOT(B655=""),NOT(LEFT(Personeelsinzet!J$16,10)="medewerker")),I$302,0)</f>
        <v>0</v>
      </c>
      <c r="E655">
        <f t="shared" si="9"/>
        <v>0</v>
      </c>
    </row>
    <row r="656" spans="1:5" x14ac:dyDescent="0.2">
      <c r="A656" t="str">
        <f>'Simulatie kostenplan'!$B$25</f>
        <v>Personeelskosten</v>
      </c>
      <c r="B656" s="120" t="str">
        <f>IF('Simulatie kostenplan'!$E$36='Simulatie kostenplan'!$F$22,"",IF(AND($B$300="JA",NOT(LEFT(Personeelsinzet!$J$16,10)="medewerker"),LEFT(Personeelsinzet!$B$51,1)="1"),CONCATENATE("WP- ",WB!$J$4),
IF(AND($B$300="JA",NOT(LEFT(Personeelsinzet!$J$16,10)="medewerker"),LEFT(Personeelsinzet!$B$51,1)="2"),CONCATENATE("WP- ",WB!$J$5),
IF(AND($B$300="JA",NOT(LEFT(Personeelsinzet!$J$16,10)="medewerker"),LEFT(Personeelsinzet!$B$51,1)="3"),CONCATENATE("WP- ",WB!$J$6),
IF(AND($B$300="JA",NOT(LEFT(Personeelsinzet!$J$16,10)="medewerker"),LEFT(Personeelsinzet!$B$51,1)="4"),CONCATENATE("WP- ",WB!$J$7),
IF(AND($B$300="JA",NOT(LEFT(Personeelsinzet!$J$16,10)="medewerker"),LEFT(Personeelsinzet!$B$51,1)="5"),CONCATENATE("WP- ",WB!$J$8),
IF(AND($B$300="JA",NOT(LEFT(Personeelsinzet!$J$16,10)="medewerker"),LEFT(Personeelsinzet!$B$51,1)="6"),CONCATENATE("WP- ",WB!$J$9),
IF(AND($B$300="JA",NOT(LEFT(Personeelsinzet!$J$16,10)="medewerker"),LEFT(Personeelsinzet!$B$51,1)="7"),CONCATENATE("WP- ",WB!$J$10),""))))))))</f>
        <v/>
      </c>
      <c r="C656" s="121">
        <f>IF(B656="",0,IF(Personeelsinzet!$D$93=$AP$5,Personeelsinzet!J$51*I$303,
IF(AND(Personeelsinzet!$D$93=WB!$AP$6,Personeelskosten!$D$11=WB!$Q$5),Personeelsinzet!J$51*WB!$R$12,
IF(AND(Personeelsinzet!$D$93=WB!$AP$6,Personeelskosten!$D$11=WB!$Q$6),Personeelsinzet!J$51*WB!$R$13,""))))</f>
        <v>0</v>
      </c>
      <c r="D656" s="122">
        <f>IF(AND(NOT(B656=""),NOT(LEFT(Personeelsinzet!J$16,10)="medewerker")),I$302,0)</f>
        <v>0</v>
      </c>
      <c r="E656">
        <f t="shared" si="9"/>
        <v>0</v>
      </c>
    </row>
    <row r="657" spans="1:6" x14ac:dyDescent="0.2">
      <c r="A657" t="str">
        <f>'Simulatie kostenplan'!$B$25</f>
        <v>Personeelskosten</v>
      </c>
      <c r="B657" s="120" t="str">
        <f>IF('Simulatie kostenplan'!$E$36='Simulatie kostenplan'!$F$22,"",IF(AND($B$300="JA",NOT(LEFT(Personeelsinzet!$J$16,10)="medewerker"),LEFT(Personeelsinzet!$B$52,1)="1"),CONCATENATE("WP- ",WB!$J$4),
IF(AND($B$300="JA",NOT(LEFT(Personeelsinzet!$J$16,10)="medewerker"),LEFT(Personeelsinzet!$B$52,1)="2"),CONCATENATE("WP- ",WB!$J$5),
IF(AND($B$300="JA",NOT(LEFT(Personeelsinzet!$J$16,10)="medewerker"),LEFT(Personeelsinzet!$B$52,1)="3"),CONCATENATE("WP- ",WB!$J$6),
IF(AND($B$300="JA",NOT(LEFT(Personeelsinzet!$J$16,10)="medewerker"),LEFT(Personeelsinzet!$B$52,1)="4"),CONCATENATE("WP- ",WB!$J$7),
IF(AND($B$300="JA",NOT(LEFT(Personeelsinzet!$J$16,10)="medewerker"),LEFT(Personeelsinzet!$B$52,1)="5"),CONCATENATE("WP- ",WB!$J$8),
IF(AND($B$300="JA",NOT(LEFT(Personeelsinzet!$J$16,10)="medewerker"),LEFT(Personeelsinzet!$B$52,1)="6"),CONCATENATE("WP- ",WB!$J$9),
IF(AND($B$300="JA",NOT(LEFT(Personeelsinzet!$J$16,10)="medewerker"),LEFT(Personeelsinzet!$B$52,1)="7"),CONCATENATE("WP- ",WB!$J$10),""))))))))</f>
        <v/>
      </c>
      <c r="C657" s="121">
        <f>IF(B657="",0,IF(Personeelsinzet!$D$93=$AP$5,Personeelsinzet!J$52*I$303,
IF(AND(Personeelsinzet!$D$93=WB!$AP$6,Personeelskosten!$D$11=WB!$Q$5),Personeelsinzet!J$52*WB!$R$12,
IF(AND(Personeelsinzet!$D$93=WB!$AP$6,Personeelskosten!$D$11=WB!$Q$6),Personeelsinzet!J$52*WB!$R$13,""))))</f>
        <v>0</v>
      </c>
      <c r="D657" s="122">
        <f>IF(AND(NOT(B657=""),NOT(LEFT(Personeelsinzet!J$16,10)="medewerker")),I$302,0)</f>
        <v>0</v>
      </c>
      <c r="E657">
        <f t="shared" si="9"/>
        <v>0</v>
      </c>
    </row>
    <row r="658" spans="1:6" x14ac:dyDescent="0.2">
      <c r="A658" t="str">
        <f>'Simulatie kostenplan'!$B$25</f>
        <v>Personeelskosten</v>
      </c>
      <c r="B658" s="120" t="str">
        <f>IF('Simulatie kostenplan'!$E$36='Simulatie kostenplan'!$F$22,"",IF(AND($B$300="JA",NOT(LEFT(Personeelsinzet!$J$16,10)="medewerker"),LEFT(Personeelsinzet!$B$53,1)="1"),CONCATENATE("WP- ",WB!$J$4),
IF(AND($B$300="JA",NOT(LEFT(Personeelsinzet!$J$16,10)="medewerker"),LEFT(Personeelsinzet!$B$53,1)="2"),CONCATENATE("WP- ",WB!$J$5),
IF(AND($B$300="JA",NOT(LEFT(Personeelsinzet!$J$16,10)="medewerker"),LEFT(Personeelsinzet!$B$53,1)="3"),CONCATENATE("WP- ",WB!$J$6),
IF(AND($B$300="JA",NOT(LEFT(Personeelsinzet!$J$16,10)="medewerker"),LEFT(Personeelsinzet!$B$53,1)="4"),CONCATENATE("WP- ",WB!$J$7),
IF(AND($B$300="JA",NOT(LEFT(Personeelsinzet!$J$16,10)="medewerker"),LEFT(Personeelsinzet!$B$53,1)="5"),CONCATENATE("WP- ",WB!$J$8),
IF(AND($B$300="JA",NOT(LEFT(Personeelsinzet!$J$16,10)="medewerker"),LEFT(Personeelsinzet!$B$53,1)="6"),CONCATENATE("WP- ",WB!$J$9),
IF(AND($B$300="JA",NOT(LEFT(Personeelsinzet!$J$16,10)="medewerker"),LEFT(Personeelsinzet!$B$53,1)="7"),CONCATENATE("WP- ",WB!$J$10),""))))))))</f>
        <v/>
      </c>
      <c r="C658" s="121">
        <f>IF(B658="",0,IF(Personeelsinzet!$D$93=$AP$5,Personeelsinzet!J$53*I$303,
IF(AND(Personeelsinzet!$D$93=WB!$AP$6,Personeelskosten!$D$11=WB!$Q$5),Personeelsinzet!J$53*WB!$R$12,
IF(AND(Personeelsinzet!$D$93=WB!$AP$6,Personeelskosten!$D$11=WB!$Q$6),Personeelsinzet!J$53*WB!$R$13,""))))</f>
        <v>0</v>
      </c>
      <c r="D658" s="122">
        <f>IF(AND(NOT(B658=""),NOT(LEFT(Personeelsinzet!J$16,10)="medewerker")),I$302,0)</f>
        <v>0</v>
      </c>
      <c r="E658">
        <f t="shared" si="9"/>
        <v>0</v>
      </c>
    </row>
    <row r="659" spans="1:6" x14ac:dyDescent="0.2">
      <c r="A659" t="str">
        <f>'Simulatie kostenplan'!$B$25</f>
        <v>Personeelskosten</v>
      </c>
      <c r="B659" s="120" t="str">
        <f>IF('Simulatie kostenplan'!$E$36='Simulatie kostenplan'!$F$22,"",IF(AND($B$300="JA",NOT(LEFT(Personeelsinzet!$J$16,10)="medewerker"),LEFT(Personeelsinzet!$B$54,1)="1"),CONCATENATE("WP- ",WB!$J$4),
IF(AND($B$300="JA",NOT(LEFT(Personeelsinzet!$J$16,10)="medewerker"),LEFT(Personeelsinzet!$B$54,1)="2"),CONCATENATE("WP- ",WB!$J$5),
IF(AND($B$300="JA",NOT(LEFT(Personeelsinzet!$J$16,10)="medewerker"),LEFT(Personeelsinzet!$B$54,1)="3"),CONCATENATE("WP- ",WB!$J$6),
IF(AND($B$300="JA",NOT(LEFT(Personeelsinzet!$J$16,10)="medewerker"),LEFT(Personeelsinzet!$B$54,1)="4"),CONCATENATE("WP- ",WB!$J$7),
IF(AND($B$300="JA",NOT(LEFT(Personeelsinzet!$J$16,10)="medewerker"),LEFT(Personeelsinzet!$B$54,1)="5"),CONCATENATE("WP- ",WB!$J$8),
IF(AND($B$300="JA",NOT(LEFT(Personeelsinzet!$J$16,10)="medewerker"),LEFT(Personeelsinzet!$B$54,1)="6"),CONCATENATE("WP- ",WB!$J$9),
IF(AND($B$300="JA",NOT(LEFT(Personeelsinzet!$J$16,10)="medewerker"),LEFT(Personeelsinzet!$B$54,1)="7"),CONCATENATE("WP- ",WB!$J$10),""))))))))</f>
        <v/>
      </c>
      <c r="C659" s="121">
        <f>IF(B659="",0,IF(Personeelsinzet!$D$93=$AP$5,Personeelsinzet!J$54*I$303,
IF(AND(Personeelsinzet!$D$93=WB!$AP$6,Personeelskosten!$D$11=WB!$Q$5),Personeelsinzet!J$54*WB!$R$12,
IF(AND(Personeelsinzet!$D$93=WB!$AP$6,Personeelskosten!$D$11=WB!$Q$6),Personeelsinzet!J$54*WB!$R$13,""))))</f>
        <v>0</v>
      </c>
      <c r="D659" s="122">
        <f>IF(AND(NOT(B659=""),NOT(LEFT(Personeelsinzet!J$16,10)="medewerker")),I$302,0)</f>
        <v>0</v>
      </c>
      <c r="E659">
        <f t="shared" si="9"/>
        <v>0</v>
      </c>
    </row>
    <row r="660" spans="1:6" x14ac:dyDescent="0.2">
      <c r="A660" t="str">
        <f>'Simulatie kostenplan'!$B$25</f>
        <v>Personeelskosten</v>
      </c>
      <c r="B660" s="120" t="str">
        <f>IF('Simulatie kostenplan'!$E$36='Simulatie kostenplan'!$F$22,"",IF(AND($B$300="JA",NOT(LEFT(Personeelsinzet!$J$16,10)="medewerker"),LEFT(Personeelsinzet!$B$55,1)="1"),CONCATENATE("WP- ",WB!$J$4),
IF(AND($B$300="JA",NOT(LEFT(Personeelsinzet!$J$16,10)="medewerker"),LEFT(Personeelsinzet!$B$55,1)="2"),CONCATENATE("WP- ",WB!$J$5),
IF(AND($B$300="JA",NOT(LEFT(Personeelsinzet!$J$16,10)="medewerker"),LEFT(Personeelsinzet!$B$55,1)="3"),CONCATENATE("WP- ",WB!$J$6),
IF(AND($B$300="JA",NOT(LEFT(Personeelsinzet!$J$16,10)="medewerker"),LEFT(Personeelsinzet!$B$55,1)="4"),CONCATENATE("WP- ",WB!$J$7),
IF(AND($B$300="JA",NOT(LEFT(Personeelsinzet!$J$16,10)="medewerker"),LEFT(Personeelsinzet!$B$55,1)="5"),CONCATENATE("WP- ",WB!$J$8),
IF(AND($B$300="JA",NOT(LEFT(Personeelsinzet!$J$16,10)="medewerker"),LEFT(Personeelsinzet!$B$55,1)="6"),CONCATENATE("WP- ",WB!$J$9),
IF(AND($B$300="JA",NOT(LEFT(Personeelsinzet!$J$16,10)="medewerker"),LEFT(Personeelsinzet!$B$55,1)="7"),CONCATENATE("WP- ",WB!$J$10),""))))))))</f>
        <v/>
      </c>
      <c r="C660" s="121">
        <f>IF(B660="",0,IF(Personeelsinzet!$D$93=$AP$5,Personeelsinzet!J$55*I$303,
IF(AND(Personeelsinzet!$D$93=WB!$AP$6,Personeelskosten!$D$11=WB!$Q$5),Personeelsinzet!J$55*WB!$R$12,
IF(AND(Personeelsinzet!$D$93=WB!$AP$6,Personeelskosten!$D$11=WB!$Q$6),Personeelsinzet!J$55*WB!$R$13,""))))</f>
        <v>0</v>
      </c>
      <c r="D660" s="122">
        <f>IF(AND(NOT(B660=""),NOT(LEFT(Personeelsinzet!J$16,10)="medewerker")),I$302,0)</f>
        <v>0</v>
      </c>
      <c r="E660">
        <f t="shared" si="9"/>
        <v>0</v>
      </c>
    </row>
    <row r="661" spans="1:6" x14ac:dyDescent="0.2">
      <c r="A661" t="str">
        <f>'Simulatie kostenplan'!$B$25</f>
        <v>Personeelskosten</v>
      </c>
      <c r="B661" s="120" t="str">
        <f>IF('Simulatie kostenplan'!$E$36='Simulatie kostenplan'!$F$22,"",IF(AND($B$300="JA",NOT(LEFT(Personeelsinzet!$K$16,10)="medewerker"),LEFT(Personeelsinzet!$B$21,1)="1"),CONCATENATE("WP- ",WB!$J$4),
IF(AND($B$300="JA",NOT(LEFT(Personeelsinzet!$K$16,10)="medewerker"),LEFT(Personeelsinzet!$B$21,1)="2"),CONCATENATE("WP- ",WB!$J$5),
IF(AND($B$300="JA",NOT(LEFT(Personeelsinzet!$K$16,10)="medewerker"),LEFT(Personeelsinzet!$B$21,1)="3"),CONCATENATE("WP- ",WB!$J$6),
IF(AND($B$300="JA",NOT(LEFT(Personeelsinzet!$K$16,10)="medewerker"),LEFT(Personeelsinzet!$B$21,1)="4"),CONCATENATE("WP- ",WB!$J$7),
IF(AND($B$300="JA",NOT(LEFT(Personeelsinzet!$K$16,10)="medewerker"),LEFT(Personeelsinzet!$B$21,1)="5"),CONCATENATE("WP- ",WB!$J$8),
IF(AND($B$300="JA",NOT(LEFT(Personeelsinzet!$K$16,10)="medewerker"),LEFT(Personeelsinzet!$B$21,1)="6"),CONCATENATE("WP- ",WB!$J$9),
IF(AND($B$300="JA",NOT(LEFT(Personeelsinzet!$K$16,10)="medewerker"),LEFT(Personeelsinzet!$B$21,1)="7"),CONCATENATE("WP- ",WB!$J$10),""))))))))</f>
        <v/>
      </c>
      <c r="C661" s="121">
        <f>IF(B661="",0,IF(Personeelsinzet!$D$93=$AP$5,Personeelsinzet!K$21*J$303,
IF(AND(Personeelsinzet!$D$93=WB!$AP$6,Personeelskosten!$D$11=WB!$Q$5),Personeelsinzet!K$21*WB!$R$12,
IF(AND(Personeelsinzet!$D$93=WB!$AP$6,Personeelskosten!$D$11=WB!$Q$6),Personeelsinzet!K$21*WB!$R$13,""))))</f>
        <v>0</v>
      </c>
      <c r="D661" s="122">
        <f>IF(AND(NOT(B661=""),NOT(LEFT(Personeelsinzet!K$16,10)="medewerker")),J$302,0)</f>
        <v>0</v>
      </c>
      <c r="E661">
        <f t="shared" si="9"/>
        <v>0</v>
      </c>
      <c r="F661" s="120"/>
    </row>
    <row r="662" spans="1:6" x14ac:dyDescent="0.2">
      <c r="A662" t="str">
        <f>'Simulatie kostenplan'!$B$25</f>
        <v>Personeelskosten</v>
      </c>
      <c r="B662" s="120" t="str">
        <f>IF('Simulatie kostenplan'!$E$36='Simulatie kostenplan'!$F$22,"",IF(AND($B$300="JA",NOT(LEFT(Personeelsinzet!$K$16,10)="medewerker"),LEFT(Personeelsinzet!$B$22,1)="1"),CONCATENATE("WP- ",WB!$J$4),
IF(AND($B$300="JA",NOT(LEFT(Personeelsinzet!$K$16,10)="medewerker"),LEFT(Personeelsinzet!$B$22,1)="2"),CONCATENATE("WP- ",WB!$J$5),
IF(AND($B$300="JA",NOT(LEFT(Personeelsinzet!$K$16,10)="medewerker"),LEFT(Personeelsinzet!$B$22,1)="3"),CONCATENATE("WP- ",WB!$J$6),
IF(AND($B$300="JA",NOT(LEFT(Personeelsinzet!$K$16,10)="medewerker"),LEFT(Personeelsinzet!$B$22,1)="4"),CONCATENATE("WP- ",WB!$J$7),
IF(AND($B$300="JA",NOT(LEFT(Personeelsinzet!$K$16,10)="medewerker"),LEFT(Personeelsinzet!$B$22,1)="5"),CONCATENATE("WP- ",WB!$J$8),
IF(AND($B$300="JA",NOT(LEFT(Personeelsinzet!$K$16,10)="medewerker"),LEFT(Personeelsinzet!$B$22,1)="6"),CONCATENATE("WP- ",WB!$J$9),
IF(AND($B$300="JA",NOT(LEFT(Personeelsinzet!$K$16,10)="medewerker"),LEFT(Personeelsinzet!$B$22,1)="7"),CONCATENATE("WP- ",WB!$J$10),""))))))))</f>
        <v/>
      </c>
      <c r="C662" s="121">
        <f>IF(B662="",0,IF(Personeelsinzet!$D$93=$AP$5,Personeelsinzet!K$22*J$303,
IF(AND(Personeelsinzet!$D$93=WB!$AP$6,Personeelskosten!$D$11=WB!$Q$5),Personeelsinzet!K$22*WB!$R$12,
IF(AND(Personeelsinzet!$D$93=WB!$AP$6,Personeelskosten!$D$11=WB!$Q$6),Personeelsinzet!K$22*WB!$R$13,""))))</f>
        <v>0</v>
      </c>
      <c r="D662" s="122">
        <f>IF(AND(NOT(B662=""),NOT(LEFT(Personeelsinzet!K$16,10)="medewerker")),J$302,0)</f>
        <v>0</v>
      </c>
      <c r="E662">
        <f t="shared" si="9"/>
        <v>0</v>
      </c>
    </row>
    <row r="663" spans="1:6" x14ac:dyDescent="0.2">
      <c r="A663" t="str">
        <f>'Simulatie kostenplan'!$B$25</f>
        <v>Personeelskosten</v>
      </c>
      <c r="B663" s="120" t="str">
        <f>IF('Simulatie kostenplan'!$E$36='Simulatie kostenplan'!$F$22,"",IF(AND($B$300="JA",NOT(LEFT(Personeelsinzet!$K$16,10)="medewerker"),LEFT(Personeelsinzet!$B$23,1)="1"),CONCATENATE("WP- ",WB!$J$4),
IF(AND($B$300="JA",NOT(LEFT(Personeelsinzet!$K$16,10)="medewerker"),LEFT(Personeelsinzet!$B$23,1)="2"),CONCATENATE("WP- ",WB!$J$5),
IF(AND($B$300="JA",NOT(LEFT(Personeelsinzet!$K$16,10)="medewerker"),LEFT(Personeelsinzet!$B$23,1)="3"),CONCATENATE("WP- ",WB!$J$6),
IF(AND($B$300="JA",NOT(LEFT(Personeelsinzet!$K$16,10)="medewerker"),LEFT(Personeelsinzet!$B$23,1)="4"),CONCATENATE("WP- ",WB!$J$7),
IF(AND($B$300="JA",NOT(LEFT(Personeelsinzet!$K$16,10)="medewerker"),LEFT(Personeelsinzet!$B$23,1)="5"),CONCATENATE("WP- ",WB!$J$8),
IF(AND($B$300="JA",NOT(LEFT(Personeelsinzet!$K$16,10)="medewerker"),LEFT(Personeelsinzet!$B$23,1)="6"),CONCATENATE("WP- ",WB!$J$9),
IF(AND($B$300="JA",NOT(LEFT(Personeelsinzet!$K$16,10)="medewerker"),LEFT(Personeelsinzet!$B$23,1)="7"),CONCATENATE("WP- ",WB!$J$10),""))))))))</f>
        <v/>
      </c>
      <c r="C663" s="121">
        <f>IF(B663="",0,IF(Personeelsinzet!$D$93=$AP$5,Personeelsinzet!K$23*J$303,
IF(AND(Personeelsinzet!$D$93=WB!$AP$6,Personeelskosten!$D$11=WB!$Q$5),Personeelsinzet!K$23*WB!$R$12,
IF(AND(Personeelsinzet!$D$93=WB!$AP$6,Personeelskosten!$D$11=WB!$Q$6),Personeelsinzet!K$23*WB!$R$13,""))))</f>
        <v>0</v>
      </c>
      <c r="D663" s="122">
        <f>IF(AND(NOT(B663=""),NOT(LEFT(Personeelsinzet!K$16,10)="medewerker")),J$302,0)</f>
        <v>0</v>
      </c>
      <c r="E663">
        <f t="shared" si="9"/>
        <v>0</v>
      </c>
    </row>
    <row r="664" spans="1:6" x14ac:dyDescent="0.2">
      <c r="A664" t="str">
        <f>'Simulatie kostenplan'!$B$25</f>
        <v>Personeelskosten</v>
      </c>
      <c r="B664" s="120" t="str">
        <f>IF('Simulatie kostenplan'!$E$36='Simulatie kostenplan'!$F$22,"",IF(AND($B$300="JA",NOT(LEFT(Personeelsinzet!$K$16,10)="medewerker"),LEFT(Personeelsinzet!$B$24,1)="1"),CONCATENATE("WP- ",WB!$J$4),
IF(AND($B$300="JA",NOT(LEFT(Personeelsinzet!$K$16,10)="medewerker"),LEFT(Personeelsinzet!$B$24,1)="2"),CONCATENATE("WP- ",WB!$J$5),
IF(AND($B$300="JA",NOT(LEFT(Personeelsinzet!$K$16,10)="medewerker"),LEFT(Personeelsinzet!$B$24,1)="3"),CONCATENATE("WP- ",WB!$J$6),
IF(AND($B$300="JA",NOT(LEFT(Personeelsinzet!$K$16,10)="medewerker"),LEFT(Personeelsinzet!$B$24,1)="4"),CONCATENATE("WP- ",WB!$J$7),
IF(AND($B$300="JA",NOT(LEFT(Personeelsinzet!$K$16,10)="medewerker"),LEFT(Personeelsinzet!$B$24,1)="5"),CONCATENATE("WP- ",WB!$J$8),
IF(AND($B$300="JA",NOT(LEFT(Personeelsinzet!$K$16,10)="medewerker"),LEFT(Personeelsinzet!$B$24,1)="6"),CONCATENATE("WP- ",WB!$J$9),
IF(AND($B$300="JA",NOT(LEFT(Personeelsinzet!$K$16,10)="medewerker"),LEFT(Personeelsinzet!$B$24,1)="7"),CONCATENATE("WP- ",WB!$J$10),""))))))))</f>
        <v/>
      </c>
      <c r="C664" s="121">
        <f>IF(B664="",0,IF(Personeelsinzet!$D$93=$AP$5,Personeelsinzet!K$24*J$303,
IF(AND(Personeelsinzet!$D$93=WB!$AP$6,Personeelskosten!$D$11=WB!$Q$5),Personeelsinzet!K$24*WB!$R$12,
IF(AND(Personeelsinzet!$D$93=WB!$AP$6,Personeelskosten!$D$11=WB!$Q$6),Personeelsinzet!K$24*WB!$R$13,""))))</f>
        <v>0</v>
      </c>
      <c r="D664" s="122">
        <f>IF(AND(NOT(B664=""),NOT(LEFT(Personeelsinzet!K$16,10)="medewerker")),J$302,0)</f>
        <v>0</v>
      </c>
      <c r="E664">
        <f t="shared" si="9"/>
        <v>0</v>
      </c>
    </row>
    <row r="665" spans="1:6" x14ac:dyDescent="0.2">
      <c r="A665" t="str">
        <f>'Simulatie kostenplan'!$B$25</f>
        <v>Personeelskosten</v>
      </c>
      <c r="B665" s="120" t="str">
        <f>IF('Simulatie kostenplan'!$E$36='Simulatie kostenplan'!$F$22,"",IF(AND($B$300="JA",NOT(LEFT(Personeelsinzet!$K$16,10)="medewerker"),LEFT(Personeelsinzet!$B$25,1)="1"),CONCATENATE("WP- ",WB!$J$4),
IF(AND($B$300="JA",NOT(LEFT(Personeelsinzet!$K$16,10)="medewerker"),LEFT(Personeelsinzet!$B$25,1)="2"),CONCATENATE("WP- ",WB!$J$5),
IF(AND($B$300="JA",NOT(LEFT(Personeelsinzet!$K$16,10)="medewerker"),LEFT(Personeelsinzet!$B$25,1)="3"),CONCATENATE("WP- ",WB!$J$6),
IF(AND($B$300="JA",NOT(LEFT(Personeelsinzet!$K$16,10)="medewerker"),LEFT(Personeelsinzet!$B$25,1)="4"),CONCATENATE("WP- ",WB!$J$7),
IF(AND($B$300="JA",NOT(LEFT(Personeelsinzet!$K$16,10)="medewerker"),LEFT(Personeelsinzet!$B$25,1)="5"),CONCATENATE("WP- ",WB!$J$8),
IF(AND($B$300="JA",NOT(LEFT(Personeelsinzet!$K$16,10)="medewerker"),LEFT(Personeelsinzet!$B$25,1)="6"),CONCATENATE("WP- ",WB!$J$9),
IF(AND($B$300="JA",NOT(LEFT(Personeelsinzet!$K$16,10)="medewerker"),LEFT(Personeelsinzet!$B$25,1)="7"),CONCATENATE("WP- ",WB!$J$10),""))))))))</f>
        <v/>
      </c>
      <c r="C665" s="121">
        <f>IF(B665="",0,IF(Personeelsinzet!$D$93=$AP$5,Personeelsinzet!K$25*J$303,
IF(AND(Personeelsinzet!$D$93=WB!$AP$6,Personeelskosten!$D$11=WB!$Q$5),Personeelsinzet!K$25*WB!$R$12,
IF(AND(Personeelsinzet!$D$93=WB!$AP$6,Personeelskosten!$D$11=WB!$Q$6),Personeelsinzet!K$25*WB!$R$13,""))))</f>
        <v>0</v>
      </c>
      <c r="D665" s="122">
        <f>IF(AND(NOT(B665=""),NOT(LEFT(Personeelsinzet!K$16,10)="medewerker")),J$302,0)</f>
        <v>0</v>
      </c>
      <c r="E665">
        <f t="shared" si="9"/>
        <v>0</v>
      </c>
    </row>
    <row r="666" spans="1:6" x14ac:dyDescent="0.2">
      <c r="A666" t="str">
        <f>'Simulatie kostenplan'!$B$25</f>
        <v>Personeelskosten</v>
      </c>
      <c r="B666" s="120" t="str">
        <f>IF('Simulatie kostenplan'!$E$36='Simulatie kostenplan'!$F$22,"",IF(AND($B$300="JA",NOT(LEFT(Personeelsinzet!$K$16,10)="medewerker"),LEFT(Personeelsinzet!$B$26,1)="1"),CONCATENATE("WP- ",WB!$J$4),
IF(AND($B$300="JA",NOT(LEFT(Personeelsinzet!$K$16,10)="medewerker"),LEFT(Personeelsinzet!$B$26,1)="2"),CONCATENATE("WP- ",WB!$J$5),
IF(AND($B$300="JA",NOT(LEFT(Personeelsinzet!$K$16,10)="medewerker"),LEFT(Personeelsinzet!$B$26,1)="3"),CONCATENATE("WP- ",WB!$J$6),
IF(AND($B$300="JA",NOT(LEFT(Personeelsinzet!$K$16,10)="medewerker"),LEFT(Personeelsinzet!$B$26,1)="4"),CONCATENATE("WP- ",WB!$J$7),
IF(AND($B$300="JA",NOT(LEFT(Personeelsinzet!$K$16,10)="medewerker"),LEFT(Personeelsinzet!$B$26,1)="5"),CONCATENATE("WP- ",WB!$J$8),
IF(AND($B$300="JA",NOT(LEFT(Personeelsinzet!$K$16,10)="medewerker"),LEFT(Personeelsinzet!$B$26,1)="6"),CONCATENATE("WP- ",WB!$J$9),
IF(AND($B$300="JA",NOT(LEFT(Personeelsinzet!$K$16,10)="medewerker"),LEFT(Personeelsinzet!$B$26,1)="7"),CONCATENATE("WP- ",WB!$J$10),""))))))))</f>
        <v/>
      </c>
      <c r="C666" s="121">
        <f>IF(B666="",0,IF(Personeelsinzet!$D$93=$AP$5,Personeelsinzet!K$26*J$303,
IF(AND(Personeelsinzet!$D$93=WB!$AP$6,Personeelskosten!$D$11=WB!$Q$5),Personeelsinzet!K$26*WB!$R$12,
IF(AND(Personeelsinzet!$D$93=WB!$AP$6,Personeelskosten!$D$11=WB!$Q$6),Personeelsinzet!K$26*WB!$R$13,""))))</f>
        <v>0</v>
      </c>
      <c r="D666" s="122">
        <f>IF(AND(NOT(B666=""),NOT(LEFT(Personeelsinzet!K$16,10)="medewerker")),J$302,0)</f>
        <v>0</v>
      </c>
      <c r="E666">
        <f t="shared" si="9"/>
        <v>0</v>
      </c>
    </row>
    <row r="667" spans="1:6" x14ac:dyDescent="0.2">
      <c r="A667" t="str">
        <f>'Simulatie kostenplan'!$B$25</f>
        <v>Personeelskosten</v>
      </c>
      <c r="B667" s="120" t="str">
        <f>IF('Simulatie kostenplan'!$E$36='Simulatie kostenplan'!$F$22,"",IF(AND($B$300="JA",NOT(LEFT(Personeelsinzet!$K$16,10)="medewerker"),LEFT(Personeelsinzet!$B$27,1)="1"),CONCATENATE("WP- ",WB!$J$4),
IF(AND($B$300="JA",NOT(LEFT(Personeelsinzet!$K$16,10)="medewerker"),LEFT(Personeelsinzet!$B$27,1)="2"),CONCATENATE("WP- ",WB!$J$5),
IF(AND($B$300="JA",NOT(LEFT(Personeelsinzet!$K$16,10)="medewerker"),LEFT(Personeelsinzet!$B$27,1)="3"),CONCATENATE("WP- ",WB!$J$6),
IF(AND($B$300="JA",NOT(LEFT(Personeelsinzet!$K$16,10)="medewerker"),LEFT(Personeelsinzet!$B$27,1)="4"),CONCATENATE("WP- ",WB!$J$7),
IF(AND($B$300="JA",NOT(LEFT(Personeelsinzet!$K$16,10)="medewerker"),LEFT(Personeelsinzet!$B$27,1)="5"),CONCATENATE("WP- ",WB!$J$8),
IF(AND($B$300="JA",NOT(LEFT(Personeelsinzet!$K$16,10)="medewerker"),LEFT(Personeelsinzet!$B$27,1)="6"),CONCATENATE("WP- ",WB!$J$9),
IF(AND($B$300="JA",NOT(LEFT(Personeelsinzet!$K$16,10)="medewerker"),LEFT(Personeelsinzet!$B$27,1)="7"),CONCATENATE("WP- ",WB!$J$10),""))))))))</f>
        <v/>
      </c>
      <c r="C667" s="121">
        <f>IF(B667="",0,IF(Personeelsinzet!$D$93=$AP$5,Personeelsinzet!K$27*J$303,
IF(AND(Personeelsinzet!$D$93=WB!$AP$6,Personeelskosten!$D$11=WB!$Q$5),Personeelsinzet!K$27*WB!$R$12,
IF(AND(Personeelsinzet!$D$93=WB!$AP$6,Personeelskosten!$D$11=WB!$Q$6),Personeelsinzet!K$27*WB!$R$13,""))))</f>
        <v>0</v>
      </c>
      <c r="D667" s="122">
        <f>IF(AND(NOT(B667=""),NOT(LEFT(Personeelsinzet!K$16,10)="medewerker")),J$302,0)</f>
        <v>0</v>
      </c>
      <c r="E667">
        <f t="shared" si="9"/>
        <v>0</v>
      </c>
    </row>
    <row r="668" spans="1:6" x14ac:dyDescent="0.2">
      <c r="A668" t="str">
        <f>'Simulatie kostenplan'!$B$25</f>
        <v>Personeelskosten</v>
      </c>
      <c r="B668" s="120" t="str">
        <f>IF('Simulatie kostenplan'!$E$36='Simulatie kostenplan'!$F$22,"",IF(AND($B$300="JA",NOT(LEFT(Personeelsinzet!$K$16,10)="medewerker"),LEFT(Personeelsinzet!$B$28,1)="1"),CONCATENATE("WP- ",WB!$J$4),
IF(AND($B$300="JA",NOT(LEFT(Personeelsinzet!$K$16,10)="medewerker"),LEFT(Personeelsinzet!$B$28,1)="2"),CONCATENATE("WP- ",WB!$J$5),
IF(AND($B$300="JA",NOT(LEFT(Personeelsinzet!$K$16,10)="medewerker"),LEFT(Personeelsinzet!$B$28,1)="3"),CONCATENATE("WP- ",WB!$J$6),
IF(AND($B$300="JA",NOT(LEFT(Personeelsinzet!$K$16,10)="medewerker"),LEFT(Personeelsinzet!$B$28,1)="4"),CONCATENATE("WP- ",WB!$J$7),
IF(AND($B$300="JA",NOT(LEFT(Personeelsinzet!$K$16,10)="medewerker"),LEFT(Personeelsinzet!$B$28,1)="5"),CONCATENATE("WP- ",WB!$J$8),
IF(AND($B$300="JA",NOT(LEFT(Personeelsinzet!$K$16,10)="medewerker"),LEFT(Personeelsinzet!$B$28,1)="6"),CONCATENATE("WP- ",WB!$J$9),
IF(AND($B$300="JA",NOT(LEFT(Personeelsinzet!$K$16,10)="medewerker"),LEFT(Personeelsinzet!$B$28,1)="7"),CONCATENATE("WP- ",WB!$J$10),""))))))))</f>
        <v/>
      </c>
      <c r="C668" s="121">
        <f>IF(B668="",0,IF(Personeelsinzet!$D$93=$AP$5,Personeelsinzet!K$28*J$303,
IF(AND(Personeelsinzet!$D$93=WB!$AP$6,Personeelskosten!$D$11=WB!$Q$5),Personeelsinzet!K$28*WB!$R$12,
IF(AND(Personeelsinzet!$D$93=WB!$AP$6,Personeelskosten!$D$11=WB!$Q$6),Personeelsinzet!K$28*WB!$R$13,""))))</f>
        <v>0</v>
      </c>
      <c r="D668" s="122">
        <f>IF(AND(NOT(B668=""),NOT(LEFT(Personeelsinzet!K$16,10)="medewerker")),J$302,0)</f>
        <v>0</v>
      </c>
      <c r="E668">
        <f t="shared" si="9"/>
        <v>0</v>
      </c>
    </row>
    <row r="669" spans="1:6" x14ac:dyDescent="0.2">
      <c r="A669" t="str">
        <f>'Simulatie kostenplan'!$B$25</f>
        <v>Personeelskosten</v>
      </c>
      <c r="B669" s="120" t="str">
        <f>IF('Simulatie kostenplan'!$E$36='Simulatie kostenplan'!$F$22,"",IF(AND($B$300="JA",NOT(LEFT(Personeelsinzet!$K$16,10)="medewerker"),LEFT(Personeelsinzet!$B$29,1)="1"),CONCATENATE("WP- ",WB!$J$4),
IF(AND($B$300="JA",NOT(LEFT(Personeelsinzet!$K$16,10)="medewerker"),LEFT(Personeelsinzet!$B$29,1)="2"),CONCATENATE("WP- ",WB!$J$5),
IF(AND($B$300="JA",NOT(LEFT(Personeelsinzet!$K$16,10)="medewerker"),LEFT(Personeelsinzet!$B$29,1)="3"),CONCATENATE("WP- ",WB!$J$6),
IF(AND($B$300="JA",NOT(LEFT(Personeelsinzet!$K$16,10)="medewerker"),LEFT(Personeelsinzet!$B$29,1)="4"),CONCATENATE("WP- ",WB!$J$7),
IF(AND($B$300="JA",NOT(LEFT(Personeelsinzet!$K$16,10)="medewerker"),LEFT(Personeelsinzet!$B$29,1)="5"),CONCATENATE("WP- ",WB!$J$8),
IF(AND($B$300="JA",NOT(LEFT(Personeelsinzet!$K$16,10)="medewerker"),LEFT(Personeelsinzet!$B$29,1)="6"),CONCATENATE("WP- ",WB!$J$9),
IF(AND($B$300="JA",NOT(LEFT(Personeelsinzet!$K$16,10)="medewerker"),LEFT(Personeelsinzet!$B$29,1)="7"),CONCATENATE("WP- ",WB!$J$10),""))))))))</f>
        <v/>
      </c>
      <c r="C669" s="121">
        <f>IF(B669="",0,IF(Personeelsinzet!$D$93=$AP$5,Personeelsinzet!K$29*J$303,
IF(AND(Personeelsinzet!$D$93=WB!$AP$6,Personeelskosten!$D$11=WB!$Q$5),Personeelsinzet!K$29*WB!$R$12,
IF(AND(Personeelsinzet!$D$93=WB!$AP$6,Personeelskosten!$D$11=WB!$Q$6),Personeelsinzet!K$29*WB!$R$13,""))))</f>
        <v>0</v>
      </c>
      <c r="D669" s="122">
        <f>IF(AND(NOT(B669=""),NOT(LEFT(Personeelsinzet!K$16,10)="medewerker")),J$302,0)</f>
        <v>0</v>
      </c>
      <c r="E669">
        <f t="shared" si="9"/>
        <v>0</v>
      </c>
    </row>
    <row r="670" spans="1:6" x14ac:dyDescent="0.2">
      <c r="A670" t="str">
        <f>'Simulatie kostenplan'!$B$25</f>
        <v>Personeelskosten</v>
      </c>
      <c r="B670" s="120" t="str">
        <f>IF('Simulatie kostenplan'!$E$36='Simulatie kostenplan'!$F$22,"",IF(AND($B$300="JA",NOT(LEFT(Personeelsinzet!$K$16,10)="medewerker"),LEFT(Personeelsinzet!$B$30,1)="1"),CONCATENATE("WP- ",WB!$J$4),
IF(AND($B$300="JA",NOT(LEFT(Personeelsinzet!$K$16,10)="medewerker"),LEFT(Personeelsinzet!$B$30,1)="2"),CONCATENATE("WP- ",WB!$J$5),
IF(AND($B$300="JA",NOT(LEFT(Personeelsinzet!$K$16,10)="medewerker"),LEFT(Personeelsinzet!$B$30,1)="3"),CONCATENATE("WP- ",WB!$J$6),
IF(AND($B$300="JA",NOT(LEFT(Personeelsinzet!$K$16,10)="medewerker"),LEFT(Personeelsinzet!$B$30,1)="4"),CONCATENATE("WP- ",WB!$J$7),
IF(AND($B$300="JA",NOT(LEFT(Personeelsinzet!$K$16,10)="medewerker"),LEFT(Personeelsinzet!$B$30,1)="5"),CONCATENATE("WP- ",WB!$J$8),
IF(AND($B$300="JA",NOT(LEFT(Personeelsinzet!$K$16,10)="medewerker"),LEFT(Personeelsinzet!$B$30,1)="6"),CONCATENATE("WP- ",WB!$J$9),
IF(AND($B$300="JA",NOT(LEFT(Personeelsinzet!$K$16,10)="medewerker"),LEFT(Personeelsinzet!$B$30,1)="7"),CONCATENATE("WP- ",WB!$J$10),""))))))))</f>
        <v/>
      </c>
      <c r="C670" s="121">
        <f>IF(B670="",0,IF(Personeelsinzet!$D$93=$AP$5,Personeelsinzet!K$30*J$303,
IF(AND(Personeelsinzet!$D$93=WB!$AP$6,Personeelskosten!$D$11=WB!$Q$5),Personeelsinzet!K$30*WB!$R$12,
IF(AND(Personeelsinzet!$D$93=WB!$AP$6,Personeelskosten!$D$11=WB!$Q$6),Personeelsinzet!K$30*WB!$R$13,""))))</f>
        <v>0</v>
      </c>
      <c r="D670" s="122">
        <f>IF(AND(NOT(B670=""),NOT(LEFT(Personeelsinzet!K$16,10)="medewerker")),J$302,0)</f>
        <v>0</v>
      </c>
      <c r="E670">
        <f t="shared" si="9"/>
        <v>0</v>
      </c>
    </row>
    <row r="671" spans="1:6" x14ac:dyDescent="0.2">
      <c r="A671" t="str">
        <f>'Simulatie kostenplan'!$B$25</f>
        <v>Personeelskosten</v>
      </c>
      <c r="B671" s="120" t="str">
        <f>IF('Simulatie kostenplan'!$E$36='Simulatie kostenplan'!$F$22,"",IF(AND($B$300="JA",NOT(LEFT(Personeelsinzet!$K$16,10)="medewerker"),LEFT(Personeelsinzet!$B$31,1)="1"),CONCATENATE("WP- ",WB!$J$4),
IF(AND($B$300="JA",NOT(LEFT(Personeelsinzet!$K$16,10)="medewerker"),LEFT(Personeelsinzet!$B$31,1)="2"),CONCATENATE("WP- ",WB!$J$5),
IF(AND($B$300="JA",NOT(LEFT(Personeelsinzet!$K$16,10)="medewerker"),LEFT(Personeelsinzet!$B$31,1)="3"),CONCATENATE("WP- ",WB!$J$6),
IF(AND($B$300="JA",NOT(LEFT(Personeelsinzet!$K$16,10)="medewerker"),LEFT(Personeelsinzet!$B$31,1)="4"),CONCATENATE("WP- ",WB!$J$7),
IF(AND($B$300="JA",NOT(LEFT(Personeelsinzet!$K$16,10)="medewerker"),LEFT(Personeelsinzet!$B$31,1)="5"),CONCATENATE("WP- ",WB!$J$8),
IF(AND($B$300="JA",NOT(LEFT(Personeelsinzet!$K$16,10)="medewerker"),LEFT(Personeelsinzet!$B$31,1)="6"),CONCATENATE("WP- ",WB!$J$9),
IF(AND($B$300="JA",NOT(LEFT(Personeelsinzet!$K$16,10)="medewerker"),LEFT(Personeelsinzet!$B$31,1)="7"),CONCATENATE("WP- ",WB!$J$10),""))))))))</f>
        <v/>
      </c>
      <c r="C671" s="121">
        <f>IF(B671="",0,IF(Personeelsinzet!$D$93=$AP$5,Personeelsinzet!K$31*J$303,
IF(AND(Personeelsinzet!$D$93=WB!$AP$6,Personeelskosten!$D$11=WB!$Q$5),Personeelsinzet!K$31*WB!$R$12,
IF(AND(Personeelsinzet!$D$93=WB!$AP$6,Personeelskosten!$D$11=WB!$Q$6),Personeelsinzet!K$31*WB!$R$13,""))))</f>
        <v>0</v>
      </c>
      <c r="D671" s="122">
        <f>IF(AND(NOT(B671=""),NOT(LEFT(Personeelsinzet!K$16,10)="medewerker")),J$302,0)</f>
        <v>0</v>
      </c>
      <c r="E671">
        <f t="shared" si="9"/>
        <v>0</v>
      </c>
    </row>
    <row r="672" spans="1:6" x14ac:dyDescent="0.2">
      <c r="A672" t="str">
        <f>'Simulatie kostenplan'!$B$25</f>
        <v>Personeelskosten</v>
      </c>
      <c r="B672" s="120" t="str">
        <f>IF('Simulatie kostenplan'!$E$36='Simulatie kostenplan'!$F$22,"",IF(AND($B$300="JA",NOT(LEFT(Personeelsinzet!$K$16,10)="medewerker"),LEFT(Personeelsinzet!$B$32,1)="1"),CONCATENATE("WP- ",WB!$J$4),
IF(AND($B$300="JA",NOT(LEFT(Personeelsinzet!$K$16,10)="medewerker"),LEFT(Personeelsinzet!$B$32,1)="2"),CONCATENATE("WP- ",WB!$J$5),
IF(AND($B$300="JA",NOT(LEFT(Personeelsinzet!$K$16,10)="medewerker"),LEFT(Personeelsinzet!$B$32,1)="3"),CONCATENATE("WP- ",WB!$J$6),
IF(AND($B$300="JA",NOT(LEFT(Personeelsinzet!$K$16,10)="medewerker"),LEFT(Personeelsinzet!$B$32,1)="4"),CONCATENATE("WP- ",WB!$J$7),
IF(AND($B$300="JA",NOT(LEFT(Personeelsinzet!$K$16,10)="medewerker"),LEFT(Personeelsinzet!$B$32,1)="5"),CONCATENATE("WP- ",WB!$J$8),
IF(AND($B$300="JA",NOT(LEFT(Personeelsinzet!$K$16,10)="medewerker"),LEFT(Personeelsinzet!$B$32,1)="6"),CONCATENATE("WP- ",WB!$J$9),
IF(AND($B$300="JA",NOT(LEFT(Personeelsinzet!$K$16,10)="medewerker"),LEFT(Personeelsinzet!$B$32,1)="7"),CONCATENATE("WP- ",WB!$J$10),""))))))))</f>
        <v/>
      </c>
      <c r="C672" s="121">
        <f>IF(B672="",0,IF(Personeelsinzet!$D$93=$AP$5,Personeelsinzet!K$32*J$303,
IF(AND(Personeelsinzet!$D$93=WB!$AP$6,Personeelskosten!$D$11=WB!$Q$5),Personeelsinzet!K$32*WB!$R$12,
IF(AND(Personeelsinzet!$D$93=WB!$AP$6,Personeelskosten!$D$11=WB!$Q$6),Personeelsinzet!K$32*WB!$R$13,""))))</f>
        <v>0</v>
      </c>
      <c r="D672" s="122">
        <f>IF(AND(NOT(B672=""),NOT(LEFT(Personeelsinzet!K$16,10)="medewerker")),J$302,0)</f>
        <v>0</v>
      </c>
      <c r="E672">
        <f t="shared" si="9"/>
        <v>0</v>
      </c>
    </row>
    <row r="673" spans="1:5" x14ac:dyDescent="0.2">
      <c r="A673" t="str">
        <f>'Simulatie kostenplan'!$B$25</f>
        <v>Personeelskosten</v>
      </c>
      <c r="B673" s="120" t="str">
        <f>IF('Simulatie kostenplan'!$E$36='Simulatie kostenplan'!$F$22,"",IF(AND($B$300="JA",NOT(LEFT(Personeelsinzet!$K$16,10)="medewerker"),LEFT(Personeelsinzet!$B$33,1)="1"),CONCATENATE("WP- ",WB!$J$4),
IF(AND($B$300="JA",NOT(LEFT(Personeelsinzet!$K$16,10)="medewerker"),LEFT(Personeelsinzet!$B$33,1)="2"),CONCATENATE("WP- ",WB!$J$5),
IF(AND($B$300="JA",NOT(LEFT(Personeelsinzet!$K$16,10)="medewerker"),LEFT(Personeelsinzet!$B$33,1)="3"),CONCATENATE("WP- ",WB!$J$6),
IF(AND($B$300="JA",NOT(LEFT(Personeelsinzet!$K$16,10)="medewerker"),LEFT(Personeelsinzet!$B$33,1)="4"),CONCATENATE("WP- ",WB!$J$7),
IF(AND($B$300="JA",NOT(LEFT(Personeelsinzet!$K$16,10)="medewerker"),LEFT(Personeelsinzet!$B$33,1)="5"),CONCATENATE("WP- ",WB!$J$8),
IF(AND($B$300="JA",NOT(LEFT(Personeelsinzet!$K$16,10)="medewerker"),LEFT(Personeelsinzet!$B$33,1)="6"),CONCATENATE("WP- ",WB!$J$9),
IF(AND($B$300="JA",NOT(LEFT(Personeelsinzet!$K$16,10)="medewerker"),LEFT(Personeelsinzet!$B$33,1)="7"),CONCATENATE("WP- ",WB!$J$10),""))))))))</f>
        <v/>
      </c>
      <c r="C673" s="121">
        <f>IF(B673="",0,IF(Personeelsinzet!$D$93=$AP$5,Personeelsinzet!K$33*J$303,
IF(AND(Personeelsinzet!$D$93=WB!$AP$6,Personeelskosten!$D$11=WB!$Q$5),Personeelsinzet!K$33*WB!$R$12,
IF(AND(Personeelsinzet!$D$93=WB!$AP$6,Personeelskosten!$D$11=WB!$Q$6),Personeelsinzet!K$33*WB!$R$13,""))))</f>
        <v>0</v>
      </c>
      <c r="D673" s="122">
        <f>IF(AND(NOT(B673=""),NOT(LEFT(Personeelsinzet!K$16,10)="medewerker")),J$302,0)</f>
        <v>0</v>
      </c>
      <c r="E673">
        <f t="shared" si="9"/>
        <v>0</v>
      </c>
    </row>
    <row r="674" spans="1:5" x14ac:dyDescent="0.2">
      <c r="A674" t="str">
        <f>'Simulatie kostenplan'!$B$25</f>
        <v>Personeelskosten</v>
      </c>
      <c r="B674" s="120" t="str">
        <f>IF('Simulatie kostenplan'!$E$36='Simulatie kostenplan'!$F$22,"",IF(AND($B$300="JA",NOT(LEFT(Personeelsinzet!$K$16,10)="medewerker"),LEFT(Personeelsinzet!$B$34,1)="1"),CONCATENATE("WP- ",WB!$J$4),
IF(AND($B$300="JA",NOT(LEFT(Personeelsinzet!$K$16,10)="medewerker"),LEFT(Personeelsinzet!$B$34,1)="2"),CONCATENATE("WP- ",WB!$J$5),
IF(AND($B$300="JA",NOT(LEFT(Personeelsinzet!$K$16,10)="medewerker"),LEFT(Personeelsinzet!$B$34,1)="3"),CONCATENATE("WP- ",WB!$J$6),
IF(AND($B$300="JA",NOT(LEFT(Personeelsinzet!$K$16,10)="medewerker"),LEFT(Personeelsinzet!$B$34,1)="4"),CONCATENATE("WP- ",WB!$J$7),
IF(AND($B$300="JA",NOT(LEFT(Personeelsinzet!$K$16,10)="medewerker"),LEFT(Personeelsinzet!$B$34,1)="5"),CONCATENATE("WP- ",WB!$J$8),
IF(AND($B$300="JA",NOT(LEFT(Personeelsinzet!$K$16,10)="medewerker"),LEFT(Personeelsinzet!$B$34,1)="6"),CONCATENATE("WP- ",WB!$J$9),
IF(AND($B$300="JA",NOT(LEFT(Personeelsinzet!$K$16,10)="medewerker"),LEFT(Personeelsinzet!$B$34,1)="7"),CONCATENATE("WP- ",WB!$J$10),""))))))))</f>
        <v/>
      </c>
      <c r="C674" s="121">
        <f>IF(B674="",0,IF(Personeelsinzet!$D$93=$AP$5,Personeelsinzet!K$34*J$303,
IF(AND(Personeelsinzet!$D$93=WB!$AP$6,Personeelskosten!$D$11=WB!$Q$5),Personeelsinzet!K$34*WB!$R$12,
IF(AND(Personeelsinzet!$D$93=WB!$AP$6,Personeelskosten!$D$11=WB!$Q$6),Personeelsinzet!K$34*WB!$R$13,""))))</f>
        <v>0</v>
      </c>
      <c r="D674" s="122">
        <f>IF(AND(NOT(B674=""),NOT(LEFT(Personeelsinzet!K$16,10)="medewerker")),J$302,0)</f>
        <v>0</v>
      </c>
      <c r="E674">
        <f t="shared" si="9"/>
        <v>0</v>
      </c>
    </row>
    <row r="675" spans="1:5" x14ac:dyDescent="0.2">
      <c r="A675" t="str">
        <f>'Simulatie kostenplan'!$B$25</f>
        <v>Personeelskosten</v>
      </c>
      <c r="B675" s="120" t="str">
        <f>IF('Simulatie kostenplan'!$E$36='Simulatie kostenplan'!$F$22,"",IF(AND($B$300="JA",NOT(LEFT(Personeelsinzet!$K$16,10)="medewerker"),LEFT(Personeelsinzet!$B$35,1)="1"),CONCATENATE("WP- ",WB!$J$4),
IF(AND($B$300="JA",NOT(LEFT(Personeelsinzet!$K$16,10)="medewerker"),LEFT(Personeelsinzet!$B$35,1)="2"),CONCATENATE("WP- ",WB!$J$5),
IF(AND($B$300="JA",NOT(LEFT(Personeelsinzet!$K$16,10)="medewerker"),LEFT(Personeelsinzet!$B$35,1)="3"),CONCATENATE("WP- ",WB!$J$6),
IF(AND($B$300="JA",NOT(LEFT(Personeelsinzet!$K$16,10)="medewerker"),LEFT(Personeelsinzet!$B$35,1)="4"),CONCATENATE("WP- ",WB!$J$7),
IF(AND($B$300="JA",NOT(LEFT(Personeelsinzet!$K$16,10)="medewerker"),LEFT(Personeelsinzet!$B$35,1)="5"),CONCATENATE("WP- ",WB!$J$8),
IF(AND($B$300="JA",NOT(LEFT(Personeelsinzet!$K$16,10)="medewerker"),LEFT(Personeelsinzet!$B$35,1)="6"),CONCATENATE("WP- ",WB!$J$9),
IF(AND($B$300="JA",NOT(LEFT(Personeelsinzet!$K$16,10)="medewerker"),LEFT(Personeelsinzet!$B$35,1)="7"),CONCATENATE("WP- ",WB!$J$10),""))))))))</f>
        <v/>
      </c>
      <c r="C675" s="121">
        <f>IF(B675="",0,IF(Personeelsinzet!$D$93=$AP$5,Personeelsinzet!K$35*J$303,
IF(AND(Personeelsinzet!$D$93=WB!$AP$6,Personeelskosten!$D$11=WB!$Q$5),Personeelsinzet!K$35*WB!$R$12,
IF(AND(Personeelsinzet!$D$93=WB!$AP$6,Personeelskosten!$D$11=WB!$Q$6),Personeelsinzet!K$35*WB!$R$13,""))))</f>
        <v>0</v>
      </c>
      <c r="D675" s="122">
        <f>IF(AND(NOT(B675=""),NOT(LEFT(Personeelsinzet!K$16,10)="medewerker")),J$302,0)</f>
        <v>0</v>
      </c>
      <c r="E675">
        <f t="shared" si="9"/>
        <v>0</v>
      </c>
    </row>
    <row r="676" spans="1:5" x14ac:dyDescent="0.2">
      <c r="A676" t="str">
        <f>'Simulatie kostenplan'!$B$25</f>
        <v>Personeelskosten</v>
      </c>
      <c r="B676" s="120" t="str">
        <f>IF('Simulatie kostenplan'!$E$36='Simulatie kostenplan'!$F$22,"",IF(AND($B$300="JA",NOT(LEFT(Personeelsinzet!$K$16,10)="medewerker"),LEFT(Personeelsinzet!$B$36,1)="1"),CONCATENATE("WP- ",WB!$J$4),
IF(AND($B$300="JA",NOT(LEFT(Personeelsinzet!$K$16,10)="medewerker"),LEFT(Personeelsinzet!$B$36,1)="2"),CONCATENATE("WP- ",WB!$J$5),
IF(AND($B$300="JA",NOT(LEFT(Personeelsinzet!$K$16,10)="medewerker"),LEFT(Personeelsinzet!$B$36,1)="3"),CONCATENATE("WP- ",WB!$J$6),
IF(AND($B$300="JA",NOT(LEFT(Personeelsinzet!$K$16,10)="medewerker"),LEFT(Personeelsinzet!$B$36,1)="4"),CONCATENATE("WP- ",WB!$J$7),
IF(AND($B$300="JA",NOT(LEFT(Personeelsinzet!$K$16,10)="medewerker"),LEFT(Personeelsinzet!$B$36,1)="5"),CONCATENATE("WP- ",WB!$J$8),
IF(AND($B$300="JA",NOT(LEFT(Personeelsinzet!$K$16,10)="medewerker"),LEFT(Personeelsinzet!$B$36,1)="6"),CONCATENATE("WP- ",WB!$J$9),
IF(AND($B$300="JA",NOT(LEFT(Personeelsinzet!$K$16,10)="medewerker"),LEFT(Personeelsinzet!$B$36,1)="7"),CONCATENATE("WP- ",WB!$J$10),""))))))))</f>
        <v/>
      </c>
      <c r="C676" s="121">
        <f>IF(B676="",0,IF(Personeelsinzet!$D$93=$AP$5,Personeelsinzet!K$36*J$303,
IF(AND(Personeelsinzet!$D$93=WB!$AP$6,Personeelskosten!$D$11=WB!$Q$5),Personeelsinzet!K$36*WB!$R$12,
IF(AND(Personeelsinzet!$D$93=WB!$AP$6,Personeelskosten!$D$11=WB!$Q$6),Personeelsinzet!K$36*WB!$R$13,""))))</f>
        <v>0</v>
      </c>
      <c r="D676" s="122">
        <f>IF(AND(NOT(B676=""),NOT(LEFT(Personeelsinzet!K$16,10)="medewerker")),J$302,0)</f>
        <v>0</v>
      </c>
      <c r="E676">
        <f t="shared" si="9"/>
        <v>0</v>
      </c>
    </row>
    <row r="677" spans="1:5" x14ac:dyDescent="0.2">
      <c r="A677" t="str">
        <f>'Simulatie kostenplan'!$B$25</f>
        <v>Personeelskosten</v>
      </c>
      <c r="B677" s="120" t="str">
        <f>IF('Simulatie kostenplan'!$E$36='Simulatie kostenplan'!$F$22,"",IF(AND($B$300="JA",NOT(LEFT(Personeelsinzet!$K$16,10)="medewerker"),LEFT(Personeelsinzet!$B$37,1)="1"),CONCATENATE("WP- ",WB!$J$4),
IF(AND($B$300="JA",NOT(LEFT(Personeelsinzet!$K$16,10)="medewerker"),LEFT(Personeelsinzet!$B$37,1)="2"),CONCATENATE("WP- ",WB!$J$5),
IF(AND($B$300="JA",NOT(LEFT(Personeelsinzet!$K$16,10)="medewerker"),LEFT(Personeelsinzet!$B$37,1)="3"),CONCATENATE("WP- ",WB!$J$6),
IF(AND($B$300="JA",NOT(LEFT(Personeelsinzet!$K$16,10)="medewerker"),LEFT(Personeelsinzet!$B$37,1)="4"),CONCATENATE("WP- ",WB!$J$7),
IF(AND($B$300="JA",NOT(LEFT(Personeelsinzet!$K$16,10)="medewerker"),LEFT(Personeelsinzet!$B$37,1)="5"),CONCATENATE("WP- ",WB!$J$8),
IF(AND($B$300="JA",NOT(LEFT(Personeelsinzet!$K$16,10)="medewerker"),LEFT(Personeelsinzet!$B$37,1)="6"),CONCATENATE("WP- ",WB!$J$9),
IF(AND($B$300="JA",NOT(LEFT(Personeelsinzet!$K$16,10)="medewerker"),LEFT(Personeelsinzet!$B$37,1)="7"),CONCATENATE("WP- ",WB!$J$10),""))))))))</f>
        <v/>
      </c>
      <c r="C677" s="121">
        <f>IF(B677="",0,IF(Personeelsinzet!$D$93=$AP$5,Personeelsinzet!K$37*J$303,
IF(AND(Personeelsinzet!$D$93=WB!$AP$6,Personeelskosten!$D$11=WB!$Q$5),Personeelsinzet!K$37*WB!$R$12,
IF(AND(Personeelsinzet!$D$93=WB!$AP$6,Personeelskosten!$D$11=WB!$Q$6),Personeelsinzet!K$37*WB!$R$13,""))))</f>
        <v>0</v>
      </c>
      <c r="D677" s="122">
        <f>IF(AND(NOT(B677=""),NOT(LEFT(Personeelsinzet!K$16,10)="medewerker")),J$302,0)</f>
        <v>0</v>
      </c>
      <c r="E677">
        <f t="shared" si="9"/>
        <v>0</v>
      </c>
    </row>
    <row r="678" spans="1:5" x14ac:dyDescent="0.2">
      <c r="A678" t="str">
        <f>'Simulatie kostenplan'!$B$25</f>
        <v>Personeelskosten</v>
      </c>
      <c r="B678" s="120" t="str">
        <f>IF('Simulatie kostenplan'!$E$36='Simulatie kostenplan'!$F$22,"",IF(AND($B$300="JA",NOT(LEFT(Personeelsinzet!$K$16,10)="medewerker"),LEFT(Personeelsinzet!$B$38,1)="1"),CONCATENATE("WP- ",WB!$J$4),
IF(AND($B$300="JA",NOT(LEFT(Personeelsinzet!$K$16,10)="medewerker"),LEFT(Personeelsinzet!$B$38,1)="2"),CONCATENATE("WP- ",WB!$J$5),
IF(AND($B$300="JA",NOT(LEFT(Personeelsinzet!$K$16,10)="medewerker"),LEFT(Personeelsinzet!$B$38,1)="3"),CONCATENATE("WP- ",WB!$J$6),
IF(AND($B$300="JA",NOT(LEFT(Personeelsinzet!$K$16,10)="medewerker"),LEFT(Personeelsinzet!$B$38,1)="4"),CONCATENATE("WP- ",WB!$J$7),
IF(AND($B$300="JA",NOT(LEFT(Personeelsinzet!$K$16,10)="medewerker"),LEFT(Personeelsinzet!$B$38,1)="5"),CONCATENATE("WP- ",WB!$J$8),
IF(AND($B$300="JA",NOT(LEFT(Personeelsinzet!$K$16,10)="medewerker"),LEFT(Personeelsinzet!$B$38,1)="6"),CONCATENATE("WP- ",WB!$J$9),
IF(AND($B$300="JA",NOT(LEFT(Personeelsinzet!$K$16,10)="medewerker"),LEFT(Personeelsinzet!$B$38,1)="7"),CONCATENATE("WP- ",WB!$J$10),""))))))))</f>
        <v/>
      </c>
      <c r="C678" s="121">
        <f>IF(B678="",0,IF(Personeelsinzet!$D$93=$AP$5,Personeelsinzet!K$38*J$303,
IF(AND(Personeelsinzet!$D$93=WB!$AP$6,Personeelskosten!$D$11=WB!$Q$5),Personeelsinzet!K$38*WB!$R$12,
IF(AND(Personeelsinzet!$D$93=WB!$AP$6,Personeelskosten!$D$11=WB!$Q$6),Personeelsinzet!K$38*WB!$R$13,""))))</f>
        <v>0</v>
      </c>
      <c r="D678" s="122">
        <f>IF(AND(NOT(B678=""),NOT(LEFT(Personeelsinzet!K$16,10)="medewerker")),J$302,0)</f>
        <v>0</v>
      </c>
      <c r="E678">
        <f t="shared" si="9"/>
        <v>0</v>
      </c>
    </row>
    <row r="679" spans="1:5" x14ac:dyDescent="0.2">
      <c r="A679" t="str">
        <f>'Simulatie kostenplan'!$B$25</f>
        <v>Personeelskosten</v>
      </c>
      <c r="B679" s="120" t="str">
        <f>IF('Simulatie kostenplan'!$E$36='Simulatie kostenplan'!$F$22,"",IF(AND($B$300="JA",NOT(LEFT(Personeelsinzet!$K$16,10)="medewerker"),LEFT(Personeelsinzet!$B$39,1)="1"),CONCATENATE("WP- ",WB!$J$4),
IF(AND($B$300="JA",NOT(LEFT(Personeelsinzet!$K$16,10)="medewerker"),LEFT(Personeelsinzet!$B$39,1)="2"),CONCATENATE("WP- ",WB!$J$5),
IF(AND($B$300="JA",NOT(LEFT(Personeelsinzet!$K$16,10)="medewerker"),LEFT(Personeelsinzet!$B$39,1)="3"),CONCATENATE("WP- ",WB!$J$6),
IF(AND($B$300="JA",NOT(LEFT(Personeelsinzet!$K$16,10)="medewerker"),LEFT(Personeelsinzet!$B$39,1)="4"),CONCATENATE("WP- ",WB!$J$7),
IF(AND($B$300="JA",NOT(LEFT(Personeelsinzet!$K$16,10)="medewerker"),LEFT(Personeelsinzet!$B$39,1)="5"),CONCATENATE("WP- ",WB!$J$8),
IF(AND($B$300="JA",NOT(LEFT(Personeelsinzet!$K$16,10)="medewerker"),LEFT(Personeelsinzet!$B$39,1)="6"),CONCATENATE("WP- ",WB!$J$9),
IF(AND($B$300="JA",NOT(LEFT(Personeelsinzet!$K$16,10)="medewerker"),LEFT(Personeelsinzet!$B$39,1)="7"),CONCATENATE("WP- ",WB!$J$10),""))))))))</f>
        <v/>
      </c>
      <c r="C679" s="121">
        <f>IF(B679="",0,IF(Personeelsinzet!$D$93=$AP$5,Personeelsinzet!K$39*J$303,
IF(AND(Personeelsinzet!$D$93=WB!$AP$6,Personeelskosten!$D$11=WB!$Q$5),Personeelsinzet!K$39*WB!$R$12,
IF(AND(Personeelsinzet!$D$93=WB!$AP$6,Personeelskosten!$D$11=WB!$Q$6),Personeelsinzet!K$39*WB!$R$13,""))))</f>
        <v>0</v>
      </c>
      <c r="D679" s="122">
        <f>IF(AND(NOT(B679=""),NOT(LEFT(Personeelsinzet!K$16,10)="medewerker")),J$302,0)</f>
        <v>0</v>
      </c>
      <c r="E679">
        <f t="shared" si="9"/>
        <v>0</v>
      </c>
    </row>
    <row r="680" spans="1:5" x14ac:dyDescent="0.2">
      <c r="A680" t="str">
        <f>'Simulatie kostenplan'!$B$25</f>
        <v>Personeelskosten</v>
      </c>
      <c r="B680" s="120" t="str">
        <f>IF('Simulatie kostenplan'!$E$36='Simulatie kostenplan'!$F$22,"",IF(AND($B$300="JA",NOT(LEFT(Personeelsinzet!$K$16,10)="medewerker"),LEFT(Personeelsinzet!$B$40,1)="1"),CONCATENATE("WP- ",WB!$J$4),
IF(AND($B$300="JA",NOT(LEFT(Personeelsinzet!$K$16,10)="medewerker"),LEFT(Personeelsinzet!$B$40,1)="2"),CONCATENATE("WP- ",WB!$J$5),
IF(AND($B$300="JA",NOT(LEFT(Personeelsinzet!$K$16,10)="medewerker"),LEFT(Personeelsinzet!$B$40,1)="3"),CONCATENATE("WP- ",WB!$J$6),
IF(AND($B$300="JA",NOT(LEFT(Personeelsinzet!$K$16,10)="medewerker"),LEFT(Personeelsinzet!$B$40,1)="4"),CONCATENATE("WP- ",WB!$J$7),
IF(AND($B$300="JA",NOT(LEFT(Personeelsinzet!$K$16,10)="medewerker"),LEFT(Personeelsinzet!$B$40,1)="5"),CONCATENATE("WP- ",WB!$J$8),
IF(AND($B$300="JA",NOT(LEFT(Personeelsinzet!$K$16,10)="medewerker"),LEFT(Personeelsinzet!$B$40,1)="6"),CONCATENATE("WP- ",WB!$J$9),
IF(AND($B$300="JA",NOT(LEFT(Personeelsinzet!$K$16,10)="medewerker"),LEFT(Personeelsinzet!$B$40,1)="7"),CONCATENATE("WP- ",WB!$J$10),""))))))))</f>
        <v/>
      </c>
      <c r="C680" s="121">
        <f>IF(B680="",0,IF(Personeelsinzet!$D$93=$AP$5,Personeelsinzet!K$40*J$303,
IF(AND(Personeelsinzet!$D$93=WB!$AP$6,Personeelskosten!$D$11=WB!$Q$5),Personeelsinzet!K$40*WB!$R$12,
IF(AND(Personeelsinzet!$D$93=WB!$AP$6,Personeelskosten!$D$11=WB!$Q$6),Personeelsinzet!K$40*WB!$R$13,""))))</f>
        <v>0</v>
      </c>
      <c r="D680" s="122">
        <f>IF(AND(NOT(B680=""),NOT(LEFT(Personeelsinzet!K$16,10)="medewerker")),J$302,0)</f>
        <v>0</v>
      </c>
      <c r="E680">
        <f t="shared" si="9"/>
        <v>0</v>
      </c>
    </row>
    <row r="681" spans="1:5" x14ac:dyDescent="0.2">
      <c r="A681" t="str">
        <f>'Simulatie kostenplan'!$B$25</f>
        <v>Personeelskosten</v>
      </c>
      <c r="B681" s="120" t="str">
        <f>IF('Simulatie kostenplan'!$E$36='Simulatie kostenplan'!$F$22,"",IF(AND($B$300="JA",NOT(LEFT(Personeelsinzet!$K$16,10)="medewerker"),LEFT(Personeelsinzet!$B$41,1)="1"),CONCATENATE("WP- ",WB!$J$4),
IF(AND($B$300="JA",NOT(LEFT(Personeelsinzet!$K$16,10)="medewerker"),LEFT(Personeelsinzet!$B$41,1)="2"),CONCATENATE("WP- ",WB!$J$5),
IF(AND($B$300="JA",NOT(LEFT(Personeelsinzet!$K$16,10)="medewerker"),LEFT(Personeelsinzet!$B$41,1)="3"),CONCATENATE("WP- ",WB!$J$6),
IF(AND($B$300="JA",NOT(LEFT(Personeelsinzet!$K$16,10)="medewerker"),LEFT(Personeelsinzet!$B$41,1)="4"),CONCATENATE("WP- ",WB!$J$7),
IF(AND($B$300="JA",NOT(LEFT(Personeelsinzet!$K$16,10)="medewerker"),LEFT(Personeelsinzet!$B$41,1)="5"),CONCATENATE("WP- ",WB!$J$8),
IF(AND($B$300="JA",NOT(LEFT(Personeelsinzet!$K$16,10)="medewerker"),LEFT(Personeelsinzet!$B$41,1)="6"),CONCATENATE("WP- ",WB!$J$9),
IF(AND($B$300="JA",NOT(LEFT(Personeelsinzet!$K$16,10)="medewerker"),LEFT(Personeelsinzet!$B$41,1)="7"),CONCATENATE("WP- ",WB!$J$10),""))))))))</f>
        <v/>
      </c>
      <c r="C681" s="121">
        <f>IF(B681="",0,IF(Personeelsinzet!$D$93=$AP$5,Personeelsinzet!K$41*J$303,
IF(AND(Personeelsinzet!$D$93=WB!$AP$6,Personeelskosten!$D$11=WB!$Q$5),Personeelsinzet!K$41*WB!$R$12,
IF(AND(Personeelsinzet!$D$93=WB!$AP$6,Personeelskosten!$D$11=WB!$Q$6),Personeelsinzet!K$41*WB!$R$13,""))))</f>
        <v>0</v>
      </c>
      <c r="D681" s="122">
        <f>IF(AND(NOT(B681=""),NOT(LEFT(Personeelsinzet!K$16,10)="medewerker")),J$302,0)</f>
        <v>0</v>
      </c>
      <c r="E681">
        <f t="shared" si="9"/>
        <v>0</v>
      </c>
    </row>
    <row r="682" spans="1:5" x14ac:dyDescent="0.2">
      <c r="A682" t="str">
        <f>'Simulatie kostenplan'!$B$25</f>
        <v>Personeelskosten</v>
      </c>
      <c r="B682" s="120" t="str">
        <f>IF('Simulatie kostenplan'!$E$36='Simulatie kostenplan'!$F$22,"",IF(AND($B$300="JA",NOT(LEFT(Personeelsinzet!$K$16,10)="medewerker"),LEFT(Personeelsinzet!$B$42,1)="1"),CONCATENATE("WP- ",WB!$J$4),
IF(AND($B$300="JA",NOT(LEFT(Personeelsinzet!$K$16,10)="medewerker"),LEFT(Personeelsinzet!$B$42,1)="2"),CONCATENATE("WP- ",WB!$J$5),
IF(AND($B$300="JA",NOT(LEFT(Personeelsinzet!$K$16,10)="medewerker"),LEFT(Personeelsinzet!$B$42,1)="3"),CONCATENATE("WP- ",WB!$J$6),
IF(AND($B$300="JA",NOT(LEFT(Personeelsinzet!$K$16,10)="medewerker"),LEFT(Personeelsinzet!$B$42,1)="4"),CONCATENATE("WP- ",WB!$J$7),
IF(AND($B$300="JA",NOT(LEFT(Personeelsinzet!$K$16,10)="medewerker"),LEFT(Personeelsinzet!$B$42,1)="5"),CONCATENATE("WP- ",WB!$J$8),
IF(AND($B$300="JA",NOT(LEFT(Personeelsinzet!$K$16,10)="medewerker"),LEFT(Personeelsinzet!$B$42,1)="6"),CONCATENATE("WP- ",WB!$J$9),
IF(AND($B$300="JA",NOT(LEFT(Personeelsinzet!$K$16,10)="medewerker"),LEFT(Personeelsinzet!$B$42,1)="7"),CONCATENATE("WP- ",WB!$J$10),""))))))))</f>
        <v/>
      </c>
      <c r="C682" s="121">
        <f>IF(B682="",0,IF(Personeelsinzet!$D$93=$AP$5,Personeelsinzet!K$42*J$303,
IF(AND(Personeelsinzet!$D$93=WB!$AP$6,Personeelskosten!$D$11=WB!$Q$5),Personeelsinzet!K$42*WB!$R$12,
IF(AND(Personeelsinzet!$D$93=WB!$AP$6,Personeelskosten!$D$11=WB!$Q$6),Personeelsinzet!K$42*WB!$R$13,""))))</f>
        <v>0</v>
      </c>
      <c r="D682" s="122">
        <f>IF(AND(NOT(B682=""),NOT(LEFT(Personeelsinzet!K$16,10)="medewerker")),J$302,0)</f>
        <v>0</v>
      </c>
      <c r="E682">
        <f t="shared" si="9"/>
        <v>0</v>
      </c>
    </row>
    <row r="683" spans="1:5" x14ac:dyDescent="0.2">
      <c r="A683" t="str">
        <f>'Simulatie kostenplan'!$B$25</f>
        <v>Personeelskosten</v>
      </c>
      <c r="B683" s="120" t="str">
        <f>IF('Simulatie kostenplan'!$E$36='Simulatie kostenplan'!$F$22,"",IF(AND($B$300="JA",NOT(LEFT(Personeelsinzet!$K$16,10)="medewerker"),LEFT(Personeelsinzet!$B$43,1)="1"),CONCATENATE("WP- ",WB!$J$4),
IF(AND($B$300="JA",NOT(LEFT(Personeelsinzet!$K$16,10)="medewerker"),LEFT(Personeelsinzet!$B$43,1)="2"),CONCATENATE("WP- ",WB!$J$5),
IF(AND($B$300="JA",NOT(LEFT(Personeelsinzet!$K$16,10)="medewerker"),LEFT(Personeelsinzet!$B$43,1)="3"),CONCATENATE("WP- ",WB!$J$6),
IF(AND($B$300="JA",NOT(LEFT(Personeelsinzet!$K$16,10)="medewerker"),LEFT(Personeelsinzet!$B$43,1)="4"),CONCATENATE("WP- ",WB!$J$7),
IF(AND($B$300="JA",NOT(LEFT(Personeelsinzet!$K$16,10)="medewerker"),LEFT(Personeelsinzet!$B$43,1)="5"),CONCATENATE("WP- ",WB!$J$8),
IF(AND($B$300="JA",NOT(LEFT(Personeelsinzet!$K$16,10)="medewerker"),LEFT(Personeelsinzet!$B$43,1)="6"),CONCATENATE("WP- ",WB!$J$9),
IF(AND($B$300="JA",NOT(LEFT(Personeelsinzet!$K$16,10)="medewerker"),LEFT(Personeelsinzet!$B$43,1)="7"),CONCATENATE("WP- ",WB!$J$10),""))))))))</f>
        <v/>
      </c>
      <c r="C683" s="121">
        <f>IF(B683="",0,IF(Personeelsinzet!$D$93=$AP$5,Personeelsinzet!K$43*J$303,
IF(AND(Personeelsinzet!$D$93=WB!$AP$6,Personeelskosten!$D$11=WB!$Q$5),Personeelsinzet!K$43*WB!$R$12,
IF(AND(Personeelsinzet!$D$93=WB!$AP$6,Personeelskosten!$D$11=WB!$Q$6),Personeelsinzet!K$43*WB!$R$13,""))))</f>
        <v>0</v>
      </c>
      <c r="D683" s="122">
        <f>IF(AND(NOT(B683=""),NOT(LEFT(Personeelsinzet!K$16,10)="medewerker")),J$302,0)</f>
        <v>0</v>
      </c>
      <c r="E683">
        <f t="shared" si="9"/>
        <v>0</v>
      </c>
    </row>
    <row r="684" spans="1:5" x14ac:dyDescent="0.2">
      <c r="A684" t="str">
        <f>'Simulatie kostenplan'!$B$25</f>
        <v>Personeelskosten</v>
      </c>
      <c r="B684" s="120" t="str">
        <f>IF('Simulatie kostenplan'!$E$36='Simulatie kostenplan'!$F$22,"",IF(AND($B$300="JA",NOT(LEFT(Personeelsinzet!$K$16,10)="medewerker"),LEFT(Personeelsinzet!$B$44,1)="1"),CONCATENATE("WP- ",WB!$J$4),
IF(AND($B$300="JA",NOT(LEFT(Personeelsinzet!$K$16,10)="medewerker"),LEFT(Personeelsinzet!$B$44,1)="2"),CONCATENATE("WP- ",WB!$J$5),
IF(AND($B$300="JA",NOT(LEFT(Personeelsinzet!$K$16,10)="medewerker"),LEFT(Personeelsinzet!$B$44,1)="3"),CONCATENATE("WP- ",WB!$J$6),
IF(AND($B$300="JA",NOT(LEFT(Personeelsinzet!$K$16,10)="medewerker"),LEFT(Personeelsinzet!$B$44,1)="4"),CONCATENATE("WP- ",WB!$J$7),
IF(AND($B$300="JA",NOT(LEFT(Personeelsinzet!$K$16,10)="medewerker"),LEFT(Personeelsinzet!$B$44,1)="5"),CONCATENATE("WP- ",WB!$J$8),
IF(AND($B$300="JA",NOT(LEFT(Personeelsinzet!$K$16,10)="medewerker"),LEFT(Personeelsinzet!$B$44,1)="6"),CONCATENATE("WP- ",WB!$J$9),
IF(AND($B$300="JA",NOT(LEFT(Personeelsinzet!$K$16,10)="medewerker"),LEFT(Personeelsinzet!$B$44,1)="7"),CONCATENATE("WP- ",WB!$J$10),""))))))))</f>
        <v/>
      </c>
      <c r="C684" s="121">
        <f>IF(B684="",0,IF(Personeelsinzet!$D$93=$AP$5,Personeelsinzet!K$44*J$303,
IF(AND(Personeelsinzet!$D$93=WB!$AP$6,Personeelskosten!$D$11=WB!$Q$5),Personeelsinzet!K$44*WB!$R$12,
IF(AND(Personeelsinzet!$D$93=WB!$AP$6,Personeelskosten!$D$11=WB!$Q$6),Personeelsinzet!K$44*WB!$R$13,""))))</f>
        <v>0</v>
      </c>
      <c r="D684" s="122">
        <f>IF(AND(NOT(B684=""),NOT(LEFT(Personeelsinzet!K$16,10)="medewerker")),J$302,0)</f>
        <v>0</v>
      </c>
      <c r="E684">
        <f t="shared" si="9"/>
        <v>0</v>
      </c>
    </row>
    <row r="685" spans="1:5" x14ac:dyDescent="0.2">
      <c r="A685" t="str">
        <f>'Simulatie kostenplan'!$B$25</f>
        <v>Personeelskosten</v>
      </c>
      <c r="B685" s="120" t="str">
        <f>IF('Simulatie kostenplan'!$E$36='Simulatie kostenplan'!$F$22,"",IF(AND($B$300="JA",NOT(LEFT(Personeelsinzet!$K$16,10)="medewerker"),LEFT(Personeelsinzet!$B$45,1)="1"),CONCATENATE("WP- ",WB!$J$4),
IF(AND($B$300="JA",NOT(LEFT(Personeelsinzet!$K$16,10)="medewerker"),LEFT(Personeelsinzet!$B$45,1)="2"),CONCATENATE("WP- ",WB!$J$5),
IF(AND($B$300="JA",NOT(LEFT(Personeelsinzet!$K$16,10)="medewerker"),LEFT(Personeelsinzet!$B$45,1)="3"),CONCATENATE("WP- ",WB!$J$6),
IF(AND($B$300="JA",NOT(LEFT(Personeelsinzet!$K$16,10)="medewerker"),LEFT(Personeelsinzet!$B$45,1)="4"),CONCATENATE("WP- ",WB!$J$7),
IF(AND($B$300="JA",NOT(LEFT(Personeelsinzet!$K$16,10)="medewerker"),LEFT(Personeelsinzet!$B$45,1)="5"),CONCATENATE("WP- ",WB!$J$8),
IF(AND($B$300="JA",NOT(LEFT(Personeelsinzet!$K$16,10)="medewerker"),LEFT(Personeelsinzet!$B$45,1)="6"),CONCATENATE("WP- ",WB!$J$9),
IF(AND($B$300="JA",NOT(LEFT(Personeelsinzet!$K$16,10)="medewerker"),LEFT(Personeelsinzet!$B$45,1)="7"),CONCATENATE("WP- ",WB!$J$10),""))))))))</f>
        <v/>
      </c>
      <c r="C685" s="121">
        <f>IF(B685="",0,IF(Personeelsinzet!$D$93=$AP$5,Personeelsinzet!K$45*J$303,
IF(AND(Personeelsinzet!$D$93=WB!$AP$6,Personeelskosten!$D$11=WB!$Q$5),Personeelsinzet!K$45*WB!$R$12,
IF(AND(Personeelsinzet!$D$93=WB!$AP$6,Personeelskosten!$D$11=WB!$Q$6),Personeelsinzet!K$45*WB!$R$13,""))))</f>
        <v>0</v>
      </c>
      <c r="D685" s="122">
        <f>IF(AND(NOT(B685=""),NOT(LEFT(Personeelsinzet!K$16,10)="medewerker")),J$302,0)</f>
        <v>0</v>
      </c>
      <c r="E685">
        <f t="shared" si="9"/>
        <v>0</v>
      </c>
    </row>
    <row r="686" spans="1:5" x14ac:dyDescent="0.2">
      <c r="A686" t="str">
        <f>'Simulatie kostenplan'!$B$25</f>
        <v>Personeelskosten</v>
      </c>
      <c r="B686" s="120" t="str">
        <f>IF('Simulatie kostenplan'!$E$36='Simulatie kostenplan'!$F$22,"",IF(AND($B$300="JA",NOT(LEFT(Personeelsinzet!$K$16,10)="medewerker"),LEFT(Personeelsinzet!$B$46,1)="1"),CONCATENATE("WP- ",WB!$J$4),
IF(AND($B$300="JA",NOT(LEFT(Personeelsinzet!$K$16,10)="medewerker"),LEFT(Personeelsinzet!$B$46,1)="2"),CONCATENATE("WP- ",WB!$J$5),
IF(AND($B$300="JA",NOT(LEFT(Personeelsinzet!$K$16,10)="medewerker"),LEFT(Personeelsinzet!$B$46,1)="3"),CONCATENATE("WP- ",WB!$J$6),
IF(AND($B$300="JA",NOT(LEFT(Personeelsinzet!$K$16,10)="medewerker"),LEFT(Personeelsinzet!$B$46,1)="4"),CONCATENATE("WP- ",WB!$J$7),
IF(AND($B$300="JA",NOT(LEFT(Personeelsinzet!$K$16,10)="medewerker"),LEFT(Personeelsinzet!$B$46,1)="5"),CONCATENATE("WP- ",WB!$J$8),
IF(AND($B$300="JA",NOT(LEFT(Personeelsinzet!$K$16,10)="medewerker"),LEFT(Personeelsinzet!$B$46,1)="6"),CONCATENATE("WP- ",WB!$J$9),
IF(AND($B$300="JA",NOT(LEFT(Personeelsinzet!$K$16,10)="medewerker"),LEFT(Personeelsinzet!$B$46,1)="7"),CONCATENATE("WP- ",WB!$J$10),""))))))))</f>
        <v/>
      </c>
      <c r="C686" s="121">
        <f>IF(B686="",0,IF(Personeelsinzet!$D$93=$AP$5,Personeelsinzet!K$46*J$303,
IF(AND(Personeelsinzet!$D$93=WB!$AP$6,Personeelskosten!$D$11=WB!$Q$5),Personeelsinzet!K$46*WB!$R$12,
IF(AND(Personeelsinzet!$D$93=WB!$AP$6,Personeelskosten!$D$11=WB!$Q$6),Personeelsinzet!K$46*WB!$R$13,""))))</f>
        <v>0</v>
      </c>
      <c r="D686" s="122">
        <f>IF(AND(NOT(B686=""),NOT(LEFT(Personeelsinzet!K$16,10)="medewerker")),J$302,0)</f>
        <v>0</v>
      </c>
      <c r="E686">
        <f t="shared" si="9"/>
        <v>0</v>
      </c>
    </row>
    <row r="687" spans="1:5" x14ac:dyDescent="0.2">
      <c r="A687" t="str">
        <f>'Simulatie kostenplan'!$B$25</f>
        <v>Personeelskosten</v>
      </c>
      <c r="B687" s="120" t="str">
        <f>IF('Simulatie kostenplan'!$E$36='Simulatie kostenplan'!$F$22,"",IF(AND($B$300="JA",NOT(LEFT(Personeelsinzet!$K$16,10)="medewerker"),LEFT(Personeelsinzet!$B$47,1)="1"),CONCATENATE("WP- ",WB!$J$4),
IF(AND($B$300="JA",NOT(LEFT(Personeelsinzet!$K$16,10)="medewerker"),LEFT(Personeelsinzet!$B$47,1)="2"),CONCATENATE("WP- ",WB!$J$5),
IF(AND($B$300="JA",NOT(LEFT(Personeelsinzet!$K$16,10)="medewerker"),LEFT(Personeelsinzet!$B$47,1)="3"),CONCATENATE("WP- ",WB!$J$6),
IF(AND($B$300="JA",NOT(LEFT(Personeelsinzet!$K$16,10)="medewerker"),LEFT(Personeelsinzet!$B$47,1)="4"),CONCATENATE("WP- ",WB!$J$7),
IF(AND($B$300="JA",NOT(LEFT(Personeelsinzet!$K$16,10)="medewerker"),LEFT(Personeelsinzet!$B$47,1)="5"),CONCATENATE("WP- ",WB!$J$8),
IF(AND($B$300="JA",NOT(LEFT(Personeelsinzet!$K$16,10)="medewerker"),LEFT(Personeelsinzet!$B$47,1)="6"),CONCATENATE("WP- ",WB!$J$9),
IF(AND($B$300="JA",NOT(LEFT(Personeelsinzet!$K$16,10)="medewerker"),LEFT(Personeelsinzet!$B$47,1)="7"),CONCATENATE("WP- ",WB!$J$10),""))))))))</f>
        <v/>
      </c>
      <c r="C687" s="121">
        <f>IF(B687="",0,IF(Personeelsinzet!$D$93=$AP$5,Personeelsinzet!K$47*J$303,
IF(AND(Personeelsinzet!$D$93=WB!$AP$6,Personeelskosten!$D$11=WB!$Q$5),Personeelsinzet!K$47*WB!$R$12,
IF(AND(Personeelsinzet!$D$93=WB!$AP$6,Personeelskosten!$D$11=WB!$Q$6),Personeelsinzet!K$47*WB!$R$13,""))))</f>
        <v>0</v>
      </c>
      <c r="D687" s="122">
        <f>IF(AND(NOT(B687=""),NOT(LEFT(Personeelsinzet!K$16,10)="medewerker")),J$302,0)</f>
        <v>0</v>
      </c>
      <c r="E687">
        <f t="shared" si="9"/>
        <v>0</v>
      </c>
    </row>
    <row r="688" spans="1:5" x14ac:dyDescent="0.2">
      <c r="A688" t="str">
        <f>'Simulatie kostenplan'!$B$25</f>
        <v>Personeelskosten</v>
      </c>
      <c r="B688" s="120" t="str">
        <f>IF('Simulatie kostenplan'!$E$36='Simulatie kostenplan'!$F$22,"",IF(AND($B$300="JA",NOT(LEFT(Personeelsinzet!$K$16,10)="medewerker"),LEFT(Personeelsinzet!$B$48,1)="1"),CONCATENATE("WP- ",WB!$J$4),
IF(AND($B$300="JA",NOT(LEFT(Personeelsinzet!$K$16,10)="medewerker"),LEFT(Personeelsinzet!$B$48,1)="2"),CONCATENATE("WP- ",WB!$J$5),
IF(AND($B$300="JA",NOT(LEFT(Personeelsinzet!$K$16,10)="medewerker"),LEFT(Personeelsinzet!$B$48,1)="3"),CONCATENATE("WP- ",WB!$J$6),
IF(AND($B$300="JA",NOT(LEFT(Personeelsinzet!$K$16,10)="medewerker"),LEFT(Personeelsinzet!$B$48,1)="4"),CONCATENATE("WP- ",WB!$J$7),
IF(AND($B$300="JA",NOT(LEFT(Personeelsinzet!$K$16,10)="medewerker"),LEFT(Personeelsinzet!$B$48,1)="5"),CONCATENATE("WP- ",WB!$J$8),
IF(AND($B$300="JA",NOT(LEFT(Personeelsinzet!$K$16,10)="medewerker"),LEFT(Personeelsinzet!$B$48,1)="6"),CONCATENATE("WP- ",WB!$J$9),
IF(AND($B$300="JA",NOT(LEFT(Personeelsinzet!$K$16,10)="medewerker"),LEFT(Personeelsinzet!$B$48,1)="7"),CONCATENATE("WP- ",WB!$J$10),""))))))))</f>
        <v/>
      </c>
      <c r="C688" s="121">
        <f>IF(B688="",0,IF(Personeelsinzet!$D$93=$AP$5,Personeelsinzet!K$48*J$303,
IF(AND(Personeelsinzet!$D$93=WB!$AP$6,Personeelskosten!$D$11=WB!$Q$5),Personeelsinzet!K$48*WB!$R$12,
IF(AND(Personeelsinzet!$D$93=WB!$AP$6,Personeelskosten!$D$11=WB!$Q$6),Personeelsinzet!K$48*WB!$R$13,""))))</f>
        <v>0</v>
      </c>
      <c r="D688" s="122">
        <f>IF(AND(NOT(B688=""),NOT(LEFT(Personeelsinzet!K$16,10)="medewerker")),J$302,0)</f>
        <v>0</v>
      </c>
      <c r="E688">
        <f t="shared" si="9"/>
        <v>0</v>
      </c>
    </row>
    <row r="689" spans="1:6" x14ac:dyDescent="0.2">
      <c r="A689" t="str">
        <f>'Simulatie kostenplan'!$B$25</f>
        <v>Personeelskosten</v>
      </c>
      <c r="B689" s="120" t="str">
        <f>IF('Simulatie kostenplan'!$E$36='Simulatie kostenplan'!$F$22,"",IF(AND($B$300="JA",NOT(LEFT(Personeelsinzet!$K$16,10)="medewerker"),LEFT(Personeelsinzet!$B$49,1)="1"),CONCATENATE("WP- ",WB!$J$4),
IF(AND($B$300="JA",NOT(LEFT(Personeelsinzet!$K$16,10)="medewerker"),LEFT(Personeelsinzet!$B$49,1)="2"),CONCATENATE("WP- ",WB!$J$5),
IF(AND($B$300="JA",NOT(LEFT(Personeelsinzet!$K$16,10)="medewerker"),LEFT(Personeelsinzet!$B$49,1)="3"),CONCATENATE("WP- ",WB!$J$6),
IF(AND($B$300="JA",NOT(LEFT(Personeelsinzet!$K$16,10)="medewerker"),LEFT(Personeelsinzet!$B$49,1)="4"),CONCATENATE("WP- ",WB!$J$7),
IF(AND($B$300="JA",NOT(LEFT(Personeelsinzet!$K$16,10)="medewerker"),LEFT(Personeelsinzet!$B$49,1)="5"),CONCATENATE("WP- ",WB!$J$8),
IF(AND($B$300="JA",NOT(LEFT(Personeelsinzet!$K$16,10)="medewerker"),LEFT(Personeelsinzet!$B$49,1)="6"),CONCATENATE("WP- ",WB!$J$9),
IF(AND($B$300="JA",NOT(LEFT(Personeelsinzet!$K$16,10)="medewerker"),LEFT(Personeelsinzet!$B$49,1)="7"),CONCATENATE("WP- ",WB!$J$10),""))))))))</f>
        <v/>
      </c>
      <c r="C689" s="121">
        <f>IF(B689="",0,IF(Personeelsinzet!$D$93=$AP$5,Personeelsinzet!K$49*J$303,
IF(AND(Personeelsinzet!$D$93=WB!$AP$6,Personeelskosten!$D$11=WB!$Q$5),Personeelsinzet!K$49*WB!$R$12,
IF(AND(Personeelsinzet!$D$93=WB!$AP$6,Personeelskosten!$D$11=WB!$Q$6),Personeelsinzet!K$49*WB!$R$13,""))))</f>
        <v>0</v>
      </c>
      <c r="D689" s="122">
        <f>IF(AND(NOT(B689=""),NOT(LEFT(Personeelsinzet!K$16,10)="medewerker")),J$302,0)</f>
        <v>0</v>
      </c>
      <c r="E689">
        <f t="shared" si="9"/>
        <v>0</v>
      </c>
    </row>
    <row r="690" spans="1:6" x14ac:dyDescent="0.2">
      <c r="A690" t="str">
        <f>'Simulatie kostenplan'!$B$25</f>
        <v>Personeelskosten</v>
      </c>
      <c r="B690" s="120" t="str">
        <f>IF('Simulatie kostenplan'!$E$36='Simulatie kostenplan'!$F$22,"",IF(AND($B$300="JA",NOT(LEFT(Personeelsinzet!$K$16,10)="medewerker"),LEFT(Personeelsinzet!$B$50,1)="1"),CONCATENATE("WP- ",WB!$J$4),
IF(AND($B$300="JA",NOT(LEFT(Personeelsinzet!$K$16,10)="medewerker"),LEFT(Personeelsinzet!$B$50,1)="2"),CONCATENATE("WP- ",WB!$J$5),
IF(AND($B$300="JA",NOT(LEFT(Personeelsinzet!$K$16,10)="medewerker"),LEFT(Personeelsinzet!$B$50,1)="3"),CONCATENATE("WP- ",WB!$J$6),
IF(AND($B$300="JA",NOT(LEFT(Personeelsinzet!$K$16,10)="medewerker"),LEFT(Personeelsinzet!$B$50,1)="4"),CONCATENATE("WP- ",WB!$J$7),
IF(AND($B$300="JA",NOT(LEFT(Personeelsinzet!$K$16,10)="medewerker"),LEFT(Personeelsinzet!$B$50,1)="5"),CONCATENATE("WP- ",WB!$J$8),
IF(AND($B$300="JA",NOT(LEFT(Personeelsinzet!$K$16,10)="medewerker"),LEFT(Personeelsinzet!$B$50,1)="6"),CONCATENATE("WP- ",WB!$J$9),
IF(AND($B$300="JA",NOT(LEFT(Personeelsinzet!$K$16,10)="medewerker"),LEFT(Personeelsinzet!$B$50,1)="7"),CONCATENATE("WP- ",WB!$J$10),""))))))))</f>
        <v/>
      </c>
      <c r="C690" s="121">
        <f>IF(B690="",0,IF(Personeelsinzet!$D$93=$AP$5,Personeelsinzet!K$50*J$303,
IF(AND(Personeelsinzet!$D$93=WB!$AP$6,Personeelskosten!$D$11=WB!$Q$5),Personeelsinzet!K$50*WB!$R$12,
IF(AND(Personeelsinzet!$D$93=WB!$AP$6,Personeelskosten!$D$11=WB!$Q$6),Personeelsinzet!K$50*WB!$R$13,""))))</f>
        <v>0</v>
      </c>
      <c r="D690" s="122">
        <f>IF(AND(NOT(B690=""),NOT(LEFT(Personeelsinzet!K$16,10)="medewerker")),J$302,0)</f>
        <v>0</v>
      </c>
      <c r="E690">
        <f t="shared" si="9"/>
        <v>0</v>
      </c>
    </row>
    <row r="691" spans="1:6" x14ac:dyDescent="0.2">
      <c r="A691" t="str">
        <f>'Simulatie kostenplan'!$B$25</f>
        <v>Personeelskosten</v>
      </c>
      <c r="B691" s="120" t="str">
        <f>IF('Simulatie kostenplan'!$E$36='Simulatie kostenplan'!$F$22,"",IF(AND($B$300="JA",NOT(LEFT(Personeelsinzet!$K$16,10)="medewerker"),LEFT(Personeelsinzet!$B$51,1)="1"),CONCATENATE("WP- ",WB!$J$4),
IF(AND($B$300="JA",NOT(LEFT(Personeelsinzet!$K$16,10)="medewerker"),LEFT(Personeelsinzet!$B$51,1)="2"),CONCATENATE("WP- ",WB!$J$5),
IF(AND($B$300="JA",NOT(LEFT(Personeelsinzet!$K$16,10)="medewerker"),LEFT(Personeelsinzet!$B$51,1)="3"),CONCATENATE("WP- ",WB!$J$6),
IF(AND($B$300="JA",NOT(LEFT(Personeelsinzet!$K$16,10)="medewerker"),LEFT(Personeelsinzet!$B$51,1)="4"),CONCATENATE("WP- ",WB!$J$7),
IF(AND($B$300="JA",NOT(LEFT(Personeelsinzet!$K$16,10)="medewerker"),LEFT(Personeelsinzet!$B$51,1)="5"),CONCATENATE("WP- ",WB!$J$8),
IF(AND($B$300="JA",NOT(LEFT(Personeelsinzet!$K$16,10)="medewerker"),LEFT(Personeelsinzet!$B$51,1)="6"),CONCATENATE("WP- ",WB!$J$9),
IF(AND($B$300="JA",NOT(LEFT(Personeelsinzet!$K$16,10)="medewerker"),LEFT(Personeelsinzet!$B$51,1)="7"),CONCATENATE("WP- ",WB!$J$10),""))))))))</f>
        <v/>
      </c>
      <c r="C691" s="121">
        <f>IF(B691="",0,IF(Personeelsinzet!$D$93=$AP$5,Personeelsinzet!K$51*J$303,
IF(AND(Personeelsinzet!$D$93=WB!$AP$6,Personeelskosten!$D$11=WB!$Q$5),Personeelsinzet!K$51*WB!$R$12,
IF(AND(Personeelsinzet!$D$93=WB!$AP$6,Personeelskosten!$D$11=WB!$Q$6),Personeelsinzet!K$51*WB!$R$13,""))))</f>
        <v>0</v>
      </c>
      <c r="D691" s="122">
        <f>IF(AND(NOT(B691=""),NOT(LEFT(Personeelsinzet!K$16,10)="medewerker")),J$302,0)</f>
        <v>0</v>
      </c>
      <c r="E691">
        <f t="shared" si="9"/>
        <v>0</v>
      </c>
    </row>
    <row r="692" spans="1:6" x14ac:dyDescent="0.2">
      <c r="A692" t="str">
        <f>'Simulatie kostenplan'!$B$25</f>
        <v>Personeelskosten</v>
      </c>
      <c r="B692" s="120" t="str">
        <f>IF('Simulatie kostenplan'!$E$36='Simulatie kostenplan'!$F$22,"",IF(AND($B$300="JA",NOT(LEFT(Personeelsinzet!$K$16,10)="medewerker"),LEFT(Personeelsinzet!$B$52,1)="1"),CONCATENATE("WP- ",WB!$J$4),
IF(AND($B$300="JA",NOT(LEFT(Personeelsinzet!$K$16,10)="medewerker"),LEFT(Personeelsinzet!$B$52,1)="2"),CONCATENATE("WP- ",WB!$J$5),
IF(AND($B$300="JA",NOT(LEFT(Personeelsinzet!$K$16,10)="medewerker"),LEFT(Personeelsinzet!$B$52,1)="3"),CONCATENATE("WP- ",WB!$J$6),
IF(AND($B$300="JA",NOT(LEFT(Personeelsinzet!$K$16,10)="medewerker"),LEFT(Personeelsinzet!$B$52,1)="4"),CONCATENATE("WP- ",WB!$J$7),
IF(AND($B$300="JA",NOT(LEFT(Personeelsinzet!$K$16,10)="medewerker"),LEFT(Personeelsinzet!$B$52,1)="5"),CONCATENATE("WP- ",WB!$J$8),
IF(AND($B$300="JA",NOT(LEFT(Personeelsinzet!$K$16,10)="medewerker"),LEFT(Personeelsinzet!$B$52,1)="6"),CONCATENATE("WP- ",WB!$J$9),
IF(AND($B$300="JA",NOT(LEFT(Personeelsinzet!$K$16,10)="medewerker"),LEFT(Personeelsinzet!$B$52,1)="7"),CONCATENATE("WP- ",WB!$J$10),""))))))))</f>
        <v/>
      </c>
      <c r="C692" s="121">
        <f>IF(B692="",0,IF(Personeelsinzet!$D$93=$AP$5,Personeelsinzet!K$52*J$303,
IF(AND(Personeelsinzet!$D$93=WB!$AP$6,Personeelskosten!$D$11=WB!$Q$5),Personeelsinzet!K$52*WB!$R$12,
IF(AND(Personeelsinzet!$D$93=WB!$AP$6,Personeelskosten!$D$11=WB!$Q$6),Personeelsinzet!K$52*WB!$R$13,""))))</f>
        <v>0</v>
      </c>
      <c r="D692" s="122">
        <f>IF(AND(NOT(B692=""),NOT(LEFT(Personeelsinzet!K$16,10)="medewerker")),J$302,0)</f>
        <v>0</v>
      </c>
      <c r="E692">
        <f t="shared" si="9"/>
        <v>0</v>
      </c>
    </row>
    <row r="693" spans="1:6" x14ac:dyDescent="0.2">
      <c r="A693" t="str">
        <f>'Simulatie kostenplan'!$B$25</f>
        <v>Personeelskosten</v>
      </c>
      <c r="B693" s="120" t="str">
        <f>IF('Simulatie kostenplan'!$E$36='Simulatie kostenplan'!$F$22,"",IF(AND($B$300="JA",NOT(LEFT(Personeelsinzet!$K$16,10)="medewerker"),LEFT(Personeelsinzet!$B$53,1)="1"),CONCATENATE("WP- ",WB!$J$4),
IF(AND($B$300="JA",NOT(LEFT(Personeelsinzet!$K$16,10)="medewerker"),LEFT(Personeelsinzet!$B$53,1)="2"),CONCATENATE("WP- ",WB!$J$5),
IF(AND($B$300="JA",NOT(LEFT(Personeelsinzet!$K$16,10)="medewerker"),LEFT(Personeelsinzet!$B$53,1)="3"),CONCATENATE("WP- ",WB!$J$6),
IF(AND($B$300="JA",NOT(LEFT(Personeelsinzet!$K$16,10)="medewerker"),LEFT(Personeelsinzet!$B$53,1)="4"),CONCATENATE("WP- ",WB!$J$7),
IF(AND($B$300="JA",NOT(LEFT(Personeelsinzet!$K$16,10)="medewerker"),LEFT(Personeelsinzet!$B$53,1)="5"),CONCATENATE("WP- ",WB!$J$8),
IF(AND($B$300="JA",NOT(LEFT(Personeelsinzet!$K$16,10)="medewerker"),LEFT(Personeelsinzet!$B$53,1)="6"),CONCATENATE("WP- ",WB!$J$9),
IF(AND($B$300="JA",NOT(LEFT(Personeelsinzet!$K$16,10)="medewerker"),LEFT(Personeelsinzet!$B$53,1)="7"),CONCATENATE("WP- ",WB!$J$10),""))))))))</f>
        <v/>
      </c>
      <c r="C693" s="121">
        <f>IF(B693="",0,IF(Personeelsinzet!$D$93=$AP$5,Personeelsinzet!K$53*J$303,
IF(AND(Personeelsinzet!$D$93=WB!$AP$6,Personeelskosten!$D$11=WB!$Q$5),Personeelsinzet!K$53*WB!$R$12,
IF(AND(Personeelsinzet!$D$93=WB!$AP$6,Personeelskosten!$D$11=WB!$Q$6),Personeelsinzet!K$53*WB!$R$13,""))))</f>
        <v>0</v>
      </c>
      <c r="D693" s="122">
        <f>IF(AND(NOT(B693=""),NOT(LEFT(Personeelsinzet!K$16,10)="medewerker")),J$302,0)</f>
        <v>0</v>
      </c>
      <c r="E693">
        <f t="shared" si="9"/>
        <v>0</v>
      </c>
    </row>
    <row r="694" spans="1:6" x14ac:dyDescent="0.2">
      <c r="A694" t="str">
        <f>'Simulatie kostenplan'!$B$25</f>
        <v>Personeelskosten</v>
      </c>
      <c r="B694" s="120" t="str">
        <f>IF('Simulatie kostenplan'!$E$36='Simulatie kostenplan'!$F$22,"",IF(AND($B$300="JA",NOT(LEFT(Personeelsinzet!$K$16,10)="medewerker"),LEFT(Personeelsinzet!$B$54,1)="1"),CONCATENATE("WP- ",WB!$J$4),
IF(AND($B$300="JA",NOT(LEFT(Personeelsinzet!$K$16,10)="medewerker"),LEFT(Personeelsinzet!$B$54,1)="2"),CONCATENATE("WP- ",WB!$J$5),
IF(AND($B$300="JA",NOT(LEFT(Personeelsinzet!$K$16,10)="medewerker"),LEFT(Personeelsinzet!$B$54,1)="3"),CONCATENATE("WP- ",WB!$J$6),
IF(AND($B$300="JA",NOT(LEFT(Personeelsinzet!$K$16,10)="medewerker"),LEFT(Personeelsinzet!$B$54,1)="4"),CONCATENATE("WP- ",WB!$J$7),
IF(AND($B$300="JA",NOT(LEFT(Personeelsinzet!$K$16,10)="medewerker"),LEFT(Personeelsinzet!$B$54,1)="5"),CONCATENATE("WP- ",WB!$J$8),
IF(AND($B$300="JA",NOT(LEFT(Personeelsinzet!$K$16,10)="medewerker"),LEFT(Personeelsinzet!$B$54,1)="6"),CONCATENATE("WP- ",WB!$J$9),
IF(AND($B$300="JA",NOT(LEFT(Personeelsinzet!$K$16,10)="medewerker"),LEFT(Personeelsinzet!$B$54,1)="7"),CONCATENATE("WP- ",WB!$J$10),""))))))))</f>
        <v/>
      </c>
      <c r="C694" s="121">
        <f>IF(B694="",0,IF(Personeelsinzet!$D$93=$AP$5,Personeelsinzet!K$54*J$303,
IF(AND(Personeelsinzet!$D$93=WB!$AP$6,Personeelskosten!$D$11=WB!$Q$5),Personeelsinzet!K$54*WB!$R$12,
IF(AND(Personeelsinzet!$D$93=WB!$AP$6,Personeelskosten!$D$11=WB!$Q$6),Personeelsinzet!K$54*WB!$R$13,""))))</f>
        <v>0</v>
      </c>
      <c r="D694" s="122">
        <f>IF(AND(NOT(B694=""),NOT(LEFT(Personeelsinzet!K$16,10)="medewerker")),J$302,0)</f>
        <v>0</v>
      </c>
      <c r="E694">
        <f t="shared" si="9"/>
        <v>0</v>
      </c>
    </row>
    <row r="695" spans="1:6" x14ac:dyDescent="0.2">
      <c r="A695" t="str">
        <f>'Simulatie kostenplan'!$B$25</f>
        <v>Personeelskosten</v>
      </c>
      <c r="B695" s="120" t="str">
        <f>IF('Simulatie kostenplan'!$E$36='Simulatie kostenplan'!$F$22,"",IF(AND($B$300="JA",NOT(LEFT(Personeelsinzet!$K$16,10)="medewerker"),LEFT(Personeelsinzet!$B$55,1)="1"),CONCATENATE("WP- ",WB!$J$4),
IF(AND($B$300="JA",NOT(LEFT(Personeelsinzet!$K$16,10)="medewerker"),LEFT(Personeelsinzet!$B$55,1)="2"),CONCATENATE("WP- ",WB!$J$5),
IF(AND($B$300="JA",NOT(LEFT(Personeelsinzet!$K$16,10)="medewerker"),LEFT(Personeelsinzet!$B$55,1)="3"),CONCATENATE("WP- ",WB!$J$6),
IF(AND($B$300="JA",NOT(LEFT(Personeelsinzet!$K$16,10)="medewerker"),LEFT(Personeelsinzet!$B$55,1)="4"),CONCATENATE("WP- ",WB!$J$7),
IF(AND($B$300="JA",NOT(LEFT(Personeelsinzet!$K$16,10)="medewerker"),LEFT(Personeelsinzet!$B$55,1)="5"),CONCATENATE("WP- ",WB!$J$8),
IF(AND($B$300="JA",NOT(LEFT(Personeelsinzet!$K$16,10)="medewerker"),LEFT(Personeelsinzet!$B$55,1)="6"),CONCATENATE("WP- ",WB!$J$9),
IF(AND($B$300="JA",NOT(LEFT(Personeelsinzet!$K$16,10)="medewerker"),LEFT(Personeelsinzet!$B$55,1)="7"),CONCATENATE("WP- ",WB!$J$10),""))))))))</f>
        <v/>
      </c>
      <c r="C695" s="121">
        <f>IF(B695="",0,IF(Personeelsinzet!$D$93=$AP$5,Personeelsinzet!K$55*J$303,
IF(AND(Personeelsinzet!$D$93=WB!$AP$6,Personeelskosten!$D$11=WB!$Q$5),Personeelsinzet!K$55*WB!$R$12,
IF(AND(Personeelsinzet!$D$93=WB!$AP$6,Personeelskosten!$D$11=WB!$Q$6),Personeelsinzet!K$55*WB!$R$13,""))))</f>
        <v>0</v>
      </c>
      <c r="D695" s="122">
        <f>IF(AND(NOT(B695=""),NOT(LEFT(Personeelsinzet!K$16,10)="medewerker")),J$302,0)</f>
        <v>0</v>
      </c>
      <c r="E695">
        <f t="shared" si="9"/>
        <v>0</v>
      </c>
    </row>
    <row r="696" spans="1:6" x14ac:dyDescent="0.2">
      <c r="A696" t="str">
        <f>'Simulatie kostenplan'!$B$25</f>
        <v>Personeelskosten</v>
      </c>
      <c r="B696" s="120" t="str">
        <f>IF('Simulatie kostenplan'!$E$36='Simulatie kostenplan'!$F$22,"",IF(AND($B$300="JA",NOT(LEFT(Personeelsinzet!$L$16,10)="medewerker"),LEFT(Personeelsinzet!$B$21,1)="1"),CONCATENATE("WP- ",WB!$J$4),
IF(AND($B$300="JA",NOT(LEFT(Personeelsinzet!$L$16,10)="medewerker"),LEFT(Personeelsinzet!$B$21,1)="2"),CONCATENATE("WP- ",WB!$J$5),
IF(AND($B$300="JA",NOT(LEFT(Personeelsinzet!$L$16,10)="medewerker"),LEFT(Personeelsinzet!$B$21,1)="3"),CONCATENATE("WP- ",WB!$J$6),
IF(AND($B$300="JA",NOT(LEFT(Personeelsinzet!$L$16,10)="medewerker"),LEFT(Personeelsinzet!$B$21,1)="4"),CONCATENATE("WP- ",WB!$J$7),
IF(AND($B$300="JA",NOT(LEFT(Personeelsinzet!$L$16,10)="medewerker"),LEFT(Personeelsinzet!$B$21,1)="5"),CONCATENATE("WP- ",WB!$J$8),
IF(AND($B$300="JA",NOT(LEFT(Personeelsinzet!$L$16,10)="medewerker"),LEFT(Personeelsinzet!$B$21,1)="6"),CONCATENATE("WP- ",WB!$J$9),
IF(AND($B$300="JA",NOT(LEFT(Personeelsinzet!$L$16,10)="medewerker"),LEFT(Personeelsinzet!$B$21,1)="7"),CONCATENATE("WP- ",WB!$J$10),""))))))))</f>
        <v/>
      </c>
      <c r="C696" s="121">
        <f>IF(B696="",0,IF(Personeelsinzet!$D$93=$AP$5,Personeelsinzet!L$21*K$303,
IF(AND(Personeelsinzet!$D$93=WB!$AP$6,Personeelskosten!$D$11=WB!$Q$5),Personeelsinzet!L$21*WB!$R$12,
IF(AND(Personeelsinzet!$D$93=WB!$AP$6,Personeelskosten!$D$11=WB!$Q$6),Personeelsinzet!L$21*WB!$R$13,""))))</f>
        <v>0</v>
      </c>
      <c r="D696" s="122">
        <f>IF(AND(NOT(B696=""),NOT(LEFT(Personeelsinzet!L$16,10)="medewerker")),K$302,0)</f>
        <v>0</v>
      </c>
      <c r="E696">
        <f t="shared" ref="E696:E759" si="10">IF(OR(D696=0,D696=""),0,1)</f>
        <v>0</v>
      </c>
      <c r="F696" s="120"/>
    </row>
    <row r="697" spans="1:6" x14ac:dyDescent="0.2">
      <c r="A697" t="str">
        <f>'Simulatie kostenplan'!$B$25</f>
        <v>Personeelskosten</v>
      </c>
      <c r="B697" s="120" t="str">
        <f>IF('Simulatie kostenplan'!$E$36='Simulatie kostenplan'!$F$22,"",IF(AND($B$300="JA",NOT(LEFT(Personeelsinzet!$L$16,10)="medewerker"),LEFT(Personeelsinzet!$B$22,1)="1"),CONCATENATE("WP- ",WB!$J$4),
IF(AND($B$300="JA",NOT(LEFT(Personeelsinzet!$L$16,10)="medewerker"),LEFT(Personeelsinzet!$B$22,1)="2"),CONCATENATE("WP- ",WB!$J$5),
IF(AND($B$300="JA",NOT(LEFT(Personeelsinzet!$L$16,10)="medewerker"),LEFT(Personeelsinzet!$B$22,1)="3"),CONCATENATE("WP- ",WB!$J$6),
IF(AND($B$300="JA",NOT(LEFT(Personeelsinzet!$L$16,10)="medewerker"),LEFT(Personeelsinzet!$B$22,1)="4"),CONCATENATE("WP- ",WB!$J$7),
IF(AND($B$300="JA",NOT(LEFT(Personeelsinzet!$L$16,10)="medewerker"),LEFT(Personeelsinzet!$B$22,1)="5"),CONCATENATE("WP- ",WB!$J$8),
IF(AND($B$300="JA",NOT(LEFT(Personeelsinzet!$L$16,10)="medewerker"),LEFT(Personeelsinzet!$B$22,1)="6"),CONCATENATE("WP- ",WB!$J$9),
IF(AND($B$300="JA",NOT(LEFT(Personeelsinzet!$L$16,10)="medewerker"),LEFT(Personeelsinzet!$B$22,1)="7"),CONCATENATE("WP- ",WB!$J$10),""))))))))</f>
        <v/>
      </c>
      <c r="C697" s="121">
        <f>IF(B697="",0,IF(Personeelsinzet!$D$93=$AP$5,Personeelsinzet!L$22*K$303,
IF(AND(Personeelsinzet!$D$93=WB!$AP$6,Personeelskosten!$D$11=WB!$Q$5),Personeelsinzet!L$22*WB!$R$12,
IF(AND(Personeelsinzet!$D$93=WB!$AP$6,Personeelskosten!$D$11=WB!$Q$6),Personeelsinzet!L$22*WB!$R$13,""))))</f>
        <v>0</v>
      </c>
      <c r="D697" s="122">
        <f>IF(AND(NOT(B697=""),NOT(LEFT(Personeelsinzet!L$16,10)="medewerker")),K$302,0)</f>
        <v>0</v>
      </c>
      <c r="E697">
        <f t="shared" si="10"/>
        <v>0</v>
      </c>
    </row>
    <row r="698" spans="1:6" x14ac:dyDescent="0.2">
      <c r="A698" t="str">
        <f>'Simulatie kostenplan'!$B$25</f>
        <v>Personeelskosten</v>
      </c>
      <c r="B698" s="120" t="str">
        <f>IF('Simulatie kostenplan'!$E$36='Simulatie kostenplan'!$F$22,"",IF(AND($B$300="JA",NOT(LEFT(Personeelsinzet!$L$16,10)="medewerker"),LEFT(Personeelsinzet!$B$23,1)="1"),CONCATENATE("WP- ",WB!$J$4),
IF(AND($B$300="JA",NOT(LEFT(Personeelsinzet!$L$16,10)="medewerker"),LEFT(Personeelsinzet!$B$23,1)="2"),CONCATENATE("WP- ",WB!$J$5),
IF(AND($B$300="JA",NOT(LEFT(Personeelsinzet!$L$16,10)="medewerker"),LEFT(Personeelsinzet!$B$23,1)="3"),CONCATENATE("WP- ",WB!$J$6),
IF(AND($B$300="JA",NOT(LEFT(Personeelsinzet!$L$16,10)="medewerker"),LEFT(Personeelsinzet!$B$23,1)="4"),CONCATENATE("WP- ",WB!$J$7),
IF(AND($B$300="JA",NOT(LEFT(Personeelsinzet!$L$16,10)="medewerker"),LEFT(Personeelsinzet!$B$23,1)="5"),CONCATENATE("WP- ",WB!$J$8),
IF(AND($B$300="JA",NOT(LEFT(Personeelsinzet!$L$16,10)="medewerker"),LEFT(Personeelsinzet!$B$23,1)="6"),CONCATENATE("WP- ",WB!$J$9),
IF(AND($B$300="JA",NOT(LEFT(Personeelsinzet!$L$16,10)="medewerker"),LEFT(Personeelsinzet!$B$23,1)="7"),CONCATENATE("WP- ",WB!$J$10),""))))))))</f>
        <v/>
      </c>
      <c r="C698" s="121">
        <f>IF(B698="",0,IF(Personeelsinzet!$D$93=$AP$5,Personeelsinzet!L$23*K$303,
IF(AND(Personeelsinzet!$D$93=WB!$AP$6,Personeelskosten!$D$11=WB!$Q$5),Personeelsinzet!L$23*WB!$R$12,
IF(AND(Personeelsinzet!$D$93=WB!$AP$6,Personeelskosten!$D$11=WB!$Q$6),Personeelsinzet!L$23*WB!$R$13,""))))</f>
        <v>0</v>
      </c>
      <c r="D698" s="122">
        <f>IF(AND(NOT(B698=""),NOT(LEFT(Personeelsinzet!L$16,10)="medewerker")),K$302,0)</f>
        <v>0</v>
      </c>
      <c r="E698">
        <f t="shared" si="10"/>
        <v>0</v>
      </c>
    </row>
    <row r="699" spans="1:6" x14ac:dyDescent="0.2">
      <c r="A699" t="str">
        <f>'Simulatie kostenplan'!$B$25</f>
        <v>Personeelskosten</v>
      </c>
      <c r="B699" s="120" t="str">
        <f>IF('Simulatie kostenplan'!$E$36='Simulatie kostenplan'!$F$22,"",IF(AND($B$300="JA",NOT(LEFT(Personeelsinzet!$L$16,10)="medewerker"),LEFT(Personeelsinzet!$B$24,1)="1"),CONCATENATE("WP- ",WB!$J$4),
IF(AND($B$300="JA",NOT(LEFT(Personeelsinzet!$L$16,10)="medewerker"),LEFT(Personeelsinzet!$B$24,1)="2"),CONCATENATE("WP- ",WB!$J$5),
IF(AND($B$300="JA",NOT(LEFT(Personeelsinzet!$L$16,10)="medewerker"),LEFT(Personeelsinzet!$B$24,1)="3"),CONCATENATE("WP- ",WB!$J$6),
IF(AND($B$300="JA",NOT(LEFT(Personeelsinzet!$L$16,10)="medewerker"),LEFT(Personeelsinzet!$B$24,1)="4"),CONCATENATE("WP- ",WB!$J$7),
IF(AND($B$300="JA",NOT(LEFT(Personeelsinzet!$L$16,10)="medewerker"),LEFT(Personeelsinzet!$B$24,1)="5"),CONCATENATE("WP- ",WB!$J$8),
IF(AND($B$300="JA",NOT(LEFT(Personeelsinzet!$L$16,10)="medewerker"),LEFT(Personeelsinzet!$B$24,1)="6"),CONCATENATE("WP- ",WB!$J$9),
IF(AND($B$300="JA",NOT(LEFT(Personeelsinzet!$L$16,10)="medewerker"),LEFT(Personeelsinzet!$B$24,1)="7"),CONCATENATE("WP- ",WB!$J$10),""))))))))</f>
        <v/>
      </c>
      <c r="C699" s="121">
        <f>IF(B699="",0,IF(Personeelsinzet!$D$93=$AP$5,Personeelsinzet!L$24*K$303,
IF(AND(Personeelsinzet!$D$93=WB!$AP$6,Personeelskosten!$D$11=WB!$Q$5),Personeelsinzet!L$24*WB!$R$12,
IF(AND(Personeelsinzet!$D$93=WB!$AP$6,Personeelskosten!$D$11=WB!$Q$6),Personeelsinzet!L$24*WB!$R$13,""))))</f>
        <v>0</v>
      </c>
      <c r="D699" s="122">
        <f>IF(AND(NOT(B699=""),NOT(LEFT(Personeelsinzet!L$16,10)="medewerker")),K$302,0)</f>
        <v>0</v>
      </c>
      <c r="E699">
        <f t="shared" si="10"/>
        <v>0</v>
      </c>
    </row>
    <row r="700" spans="1:6" x14ac:dyDescent="0.2">
      <c r="A700" t="str">
        <f>'Simulatie kostenplan'!$B$25</f>
        <v>Personeelskosten</v>
      </c>
      <c r="B700" s="120" t="str">
        <f>IF('Simulatie kostenplan'!$E$36='Simulatie kostenplan'!$F$22,"",IF(AND($B$300="JA",NOT(LEFT(Personeelsinzet!$L$16,10)="medewerker"),LEFT(Personeelsinzet!$B$25,1)="1"),CONCATENATE("WP- ",WB!$J$4),
IF(AND($B$300="JA",NOT(LEFT(Personeelsinzet!$L$16,10)="medewerker"),LEFT(Personeelsinzet!$B$25,1)="2"),CONCATENATE("WP- ",WB!$J$5),
IF(AND($B$300="JA",NOT(LEFT(Personeelsinzet!$L$16,10)="medewerker"),LEFT(Personeelsinzet!$B$25,1)="3"),CONCATENATE("WP- ",WB!$J$6),
IF(AND($B$300="JA",NOT(LEFT(Personeelsinzet!$L$16,10)="medewerker"),LEFT(Personeelsinzet!$B$25,1)="4"),CONCATENATE("WP- ",WB!$J$7),
IF(AND($B$300="JA",NOT(LEFT(Personeelsinzet!$L$16,10)="medewerker"),LEFT(Personeelsinzet!$B$25,1)="5"),CONCATENATE("WP- ",WB!$J$8),
IF(AND($B$300="JA",NOT(LEFT(Personeelsinzet!$L$16,10)="medewerker"),LEFT(Personeelsinzet!$B$25,1)="6"),CONCATENATE("WP- ",WB!$J$9),
IF(AND($B$300="JA",NOT(LEFT(Personeelsinzet!$L$16,10)="medewerker"),LEFT(Personeelsinzet!$B$25,1)="7"),CONCATENATE("WP- ",WB!$J$10),""))))))))</f>
        <v/>
      </c>
      <c r="C700" s="121">
        <f>IF(B700="",0,IF(Personeelsinzet!$D$93=$AP$5,Personeelsinzet!L$25*K$303,
IF(AND(Personeelsinzet!$D$93=WB!$AP$6,Personeelskosten!$D$11=WB!$Q$5),Personeelsinzet!L$25*WB!$R$12,
IF(AND(Personeelsinzet!$D$93=WB!$AP$6,Personeelskosten!$D$11=WB!$Q$6),Personeelsinzet!L$25*WB!$R$13,""))))</f>
        <v>0</v>
      </c>
      <c r="D700" s="122">
        <f>IF(AND(NOT(B700=""),NOT(LEFT(Personeelsinzet!L$16,10)="medewerker")),K$302,0)</f>
        <v>0</v>
      </c>
      <c r="E700">
        <f t="shared" si="10"/>
        <v>0</v>
      </c>
    </row>
    <row r="701" spans="1:6" x14ac:dyDescent="0.2">
      <c r="A701" t="str">
        <f>'Simulatie kostenplan'!$B$25</f>
        <v>Personeelskosten</v>
      </c>
      <c r="B701" s="120" t="str">
        <f>IF('Simulatie kostenplan'!$E$36='Simulatie kostenplan'!$F$22,"",IF(AND($B$300="JA",NOT(LEFT(Personeelsinzet!$L$16,10)="medewerker"),LEFT(Personeelsinzet!$B$26,1)="1"),CONCATENATE("WP- ",WB!$J$4),
IF(AND($B$300="JA",NOT(LEFT(Personeelsinzet!$L$16,10)="medewerker"),LEFT(Personeelsinzet!$B$26,1)="2"),CONCATENATE("WP- ",WB!$J$5),
IF(AND($B$300="JA",NOT(LEFT(Personeelsinzet!$L$16,10)="medewerker"),LEFT(Personeelsinzet!$B$26,1)="3"),CONCATENATE("WP- ",WB!$J$6),
IF(AND($B$300="JA",NOT(LEFT(Personeelsinzet!$L$16,10)="medewerker"),LEFT(Personeelsinzet!$B$26,1)="4"),CONCATENATE("WP- ",WB!$J$7),
IF(AND($B$300="JA",NOT(LEFT(Personeelsinzet!$L$16,10)="medewerker"),LEFT(Personeelsinzet!$B$26,1)="5"),CONCATENATE("WP- ",WB!$J$8),
IF(AND($B$300="JA",NOT(LEFT(Personeelsinzet!$L$16,10)="medewerker"),LEFT(Personeelsinzet!$B$26,1)="6"),CONCATENATE("WP- ",WB!$J$9),
IF(AND($B$300="JA",NOT(LEFT(Personeelsinzet!$L$16,10)="medewerker"),LEFT(Personeelsinzet!$B$26,1)="7"),CONCATENATE("WP- ",WB!$J$10),""))))))))</f>
        <v/>
      </c>
      <c r="C701" s="121">
        <f>IF(B701="",0,IF(Personeelsinzet!$D$93=$AP$5,Personeelsinzet!L$26*K$303,
IF(AND(Personeelsinzet!$D$93=WB!$AP$6,Personeelskosten!$D$11=WB!$Q$5),Personeelsinzet!L$26*WB!$R$12,
IF(AND(Personeelsinzet!$D$93=WB!$AP$6,Personeelskosten!$D$11=WB!$Q$6),Personeelsinzet!L$26*WB!$R$13,""))))</f>
        <v>0</v>
      </c>
      <c r="D701" s="122">
        <f>IF(AND(NOT(B701=""),NOT(LEFT(Personeelsinzet!L$16,10)="medewerker")),K$302,0)</f>
        <v>0</v>
      </c>
      <c r="E701">
        <f t="shared" si="10"/>
        <v>0</v>
      </c>
    </row>
    <row r="702" spans="1:6" x14ac:dyDescent="0.2">
      <c r="A702" t="str">
        <f>'Simulatie kostenplan'!$B$25</f>
        <v>Personeelskosten</v>
      </c>
      <c r="B702" s="120" t="str">
        <f>IF('Simulatie kostenplan'!$E$36='Simulatie kostenplan'!$F$22,"",IF(AND($B$300="JA",NOT(LEFT(Personeelsinzet!$L$16,10)="medewerker"),LEFT(Personeelsinzet!$B$27,1)="1"),CONCATENATE("WP- ",WB!$J$4),
IF(AND($B$300="JA",NOT(LEFT(Personeelsinzet!$L$16,10)="medewerker"),LEFT(Personeelsinzet!$B$27,1)="2"),CONCATENATE("WP- ",WB!$J$5),
IF(AND($B$300="JA",NOT(LEFT(Personeelsinzet!$L$16,10)="medewerker"),LEFT(Personeelsinzet!$B$27,1)="3"),CONCATENATE("WP- ",WB!$J$6),
IF(AND($B$300="JA",NOT(LEFT(Personeelsinzet!$L$16,10)="medewerker"),LEFT(Personeelsinzet!$B$27,1)="4"),CONCATENATE("WP- ",WB!$J$7),
IF(AND($B$300="JA",NOT(LEFT(Personeelsinzet!$L$16,10)="medewerker"),LEFT(Personeelsinzet!$B$27,1)="5"),CONCATENATE("WP- ",WB!$J$8),
IF(AND($B$300="JA",NOT(LEFT(Personeelsinzet!$L$16,10)="medewerker"),LEFT(Personeelsinzet!$B$27,1)="6"),CONCATENATE("WP- ",WB!$J$9),
IF(AND($B$300="JA",NOT(LEFT(Personeelsinzet!$L$16,10)="medewerker"),LEFT(Personeelsinzet!$B$27,1)="7"),CONCATENATE("WP- ",WB!$J$10),""))))))))</f>
        <v/>
      </c>
      <c r="C702" s="121">
        <f>IF(B702="",0,IF(Personeelsinzet!$D$93=$AP$5,Personeelsinzet!L$27*K$303,
IF(AND(Personeelsinzet!$D$93=WB!$AP$6,Personeelskosten!$D$11=WB!$Q$5),Personeelsinzet!L$27*WB!$R$12,
IF(AND(Personeelsinzet!$D$93=WB!$AP$6,Personeelskosten!$D$11=WB!$Q$6),Personeelsinzet!L$27*WB!$R$13,""))))</f>
        <v>0</v>
      </c>
      <c r="D702" s="122">
        <f>IF(AND(NOT(B702=""),NOT(LEFT(Personeelsinzet!L$16,10)="medewerker")),K$302,0)</f>
        <v>0</v>
      </c>
      <c r="E702">
        <f t="shared" si="10"/>
        <v>0</v>
      </c>
    </row>
    <row r="703" spans="1:6" x14ac:dyDescent="0.2">
      <c r="A703" t="str">
        <f>'Simulatie kostenplan'!$B$25</f>
        <v>Personeelskosten</v>
      </c>
      <c r="B703" s="120" t="str">
        <f>IF('Simulatie kostenplan'!$E$36='Simulatie kostenplan'!$F$22,"",IF(AND($B$300="JA",NOT(LEFT(Personeelsinzet!$L$16,10)="medewerker"),LEFT(Personeelsinzet!$B$28,1)="1"),CONCATENATE("WP- ",WB!$J$4),
IF(AND($B$300="JA",NOT(LEFT(Personeelsinzet!$L$16,10)="medewerker"),LEFT(Personeelsinzet!$B$28,1)="2"),CONCATENATE("WP- ",WB!$J$5),
IF(AND($B$300="JA",NOT(LEFT(Personeelsinzet!$L$16,10)="medewerker"),LEFT(Personeelsinzet!$B$28,1)="3"),CONCATENATE("WP- ",WB!$J$6),
IF(AND($B$300="JA",NOT(LEFT(Personeelsinzet!$L$16,10)="medewerker"),LEFT(Personeelsinzet!$B$28,1)="4"),CONCATENATE("WP- ",WB!$J$7),
IF(AND($B$300="JA",NOT(LEFT(Personeelsinzet!$L$16,10)="medewerker"),LEFT(Personeelsinzet!$B$28,1)="5"),CONCATENATE("WP- ",WB!$J$8),
IF(AND($B$300="JA",NOT(LEFT(Personeelsinzet!$L$16,10)="medewerker"),LEFT(Personeelsinzet!$B$28,1)="6"),CONCATENATE("WP- ",WB!$J$9),
IF(AND($B$300="JA",NOT(LEFT(Personeelsinzet!$L$16,10)="medewerker"),LEFT(Personeelsinzet!$B$28,1)="7"),CONCATENATE("WP- ",WB!$J$10),""))))))))</f>
        <v/>
      </c>
      <c r="C703" s="121">
        <f>IF(B703="",0,IF(Personeelsinzet!$D$93=$AP$5,Personeelsinzet!L$28*K$303,
IF(AND(Personeelsinzet!$D$93=WB!$AP$6,Personeelskosten!$D$11=WB!$Q$5),Personeelsinzet!L$28*WB!$R$12,
IF(AND(Personeelsinzet!$D$93=WB!$AP$6,Personeelskosten!$D$11=WB!$Q$6),Personeelsinzet!L$28*WB!$R$13,""))))</f>
        <v>0</v>
      </c>
      <c r="D703" s="122">
        <f>IF(AND(NOT(B703=""),NOT(LEFT(Personeelsinzet!L$16,10)="medewerker")),K$302,0)</f>
        <v>0</v>
      </c>
      <c r="E703">
        <f t="shared" si="10"/>
        <v>0</v>
      </c>
    </row>
    <row r="704" spans="1:6" x14ac:dyDescent="0.2">
      <c r="A704" t="str">
        <f>'Simulatie kostenplan'!$B$25</f>
        <v>Personeelskosten</v>
      </c>
      <c r="B704" s="120" t="str">
        <f>IF('Simulatie kostenplan'!$E$36='Simulatie kostenplan'!$F$22,"",IF(AND($B$300="JA",NOT(LEFT(Personeelsinzet!$L$16,10)="medewerker"),LEFT(Personeelsinzet!$B$29,1)="1"),CONCATENATE("WP- ",WB!$J$4),
IF(AND($B$300="JA",NOT(LEFT(Personeelsinzet!$L$16,10)="medewerker"),LEFT(Personeelsinzet!$B$29,1)="2"),CONCATENATE("WP- ",WB!$J$5),
IF(AND($B$300="JA",NOT(LEFT(Personeelsinzet!$L$16,10)="medewerker"),LEFT(Personeelsinzet!$B$29,1)="3"),CONCATENATE("WP- ",WB!$J$6),
IF(AND($B$300="JA",NOT(LEFT(Personeelsinzet!$L$16,10)="medewerker"),LEFT(Personeelsinzet!$B$29,1)="4"),CONCATENATE("WP- ",WB!$J$7),
IF(AND($B$300="JA",NOT(LEFT(Personeelsinzet!$L$16,10)="medewerker"),LEFT(Personeelsinzet!$B$29,1)="5"),CONCATENATE("WP- ",WB!$J$8),
IF(AND($B$300="JA",NOT(LEFT(Personeelsinzet!$L$16,10)="medewerker"),LEFT(Personeelsinzet!$B$29,1)="6"),CONCATENATE("WP- ",WB!$J$9),
IF(AND($B$300="JA",NOT(LEFT(Personeelsinzet!$L$16,10)="medewerker"),LEFT(Personeelsinzet!$B$29,1)="7"),CONCATENATE("WP- ",WB!$J$10),""))))))))</f>
        <v/>
      </c>
      <c r="C704" s="121">
        <f>IF(B704="",0,IF(Personeelsinzet!$D$93=$AP$5,Personeelsinzet!L$29*K$303,
IF(AND(Personeelsinzet!$D$93=WB!$AP$6,Personeelskosten!$D$11=WB!$Q$5),Personeelsinzet!L$29*WB!$R$12,
IF(AND(Personeelsinzet!$D$93=WB!$AP$6,Personeelskosten!$D$11=WB!$Q$6),Personeelsinzet!L$29*WB!$R$13,""))))</f>
        <v>0</v>
      </c>
      <c r="D704" s="122">
        <f>IF(AND(NOT(B704=""),NOT(LEFT(Personeelsinzet!L$16,10)="medewerker")),K$302,0)</f>
        <v>0</v>
      </c>
      <c r="E704">
        <f t="shared" si="10"/>
        <v>0</v>
      </c>
    </row>
    <row r="705" spans="1:5" x14ac:dyDescent="0.2">
      <c r="A705" t="str">
        <f>'Simulatie kostenplan'!$B$25</f>
        <v>Personeelskosten</v>
      </c>
      <c r="B705" s="120" t="str">
        <f>IF('Simulatie kostenplan'!$E$36='Simulatie kostenplan'!$F$22,"",IF(AND($B$300="JA",NOT(LEFT(Personeelsinzet!$L$16,10)="medewerker"),LEFT(Personeelsinzet!$B$30,1)="1"),CONCATENATE("WP- ",WB!$J$4),
IF(AND($B$300="JA",NOT(LEFT(Personeelsinzet!$L$16,10)="medewerker"),LEFT(Personeelsinzet!$B$30,1)="2"),CONCATENATE("WP- ",WB!$J$5),
IF(AND($B$300="JA",NOT(LEFT(Personeelsinzet!$L$16,10)="medewerker"),LEFT(Personeelsinzet!$B$30,1)="3"),CONCATENATE("WP- ",WB!$J$6),
IF(AND($B$300="JA",NOT(LEFT(Personeelsinzet!$L$16,10)="medewerker"),LEFT(Personeelsinzet!$B$30,1)="4"),CONCATENATE("WP- ",WB!$J$7),
IF(AND($B$300="JA",NOT(LEFT(Personeelsinzet!$L$16,10)="medewerker"),LEFT(Personeelsinzet!$B$30,1)="5"),CONCATENATE("WP- ",WB!$J$8),
IF(AND($B$300="JA",NOT(LEFT(Personeelsinzet!$L$16,10)="medewerker"),LEFT(Personeelsinzet!$B$30,1)="6"),CONCATENATE("WP- ",WB!$J$9),
IF(AND($B$300="JA",NOT(LEFT(Personeelsinzet!$L$16,10)="medewerker"),LEFT(Personeelsinzet!$B$30,1)="7"),CONCATENATE("WP- ",WB!$J$10),""))))))))</f>
        <v/>
      </c>
      <c r="C705" s="121">
        <f>IF(B705="",0,IF(Personeelsinzet!$D$93=$AP$5,Personeelsinzet!L$30*K$303,
IF(AND(Personeelsinzet!$D$93=WB!$AP$6,Personeelskosten!$D$11=WB!$Q$5),Personeelsinzet!L$30*WB!$R$12,
IF(AND(Personeelsinzet!$D$93=WB!$AP$6,Personeelskosten!$D$11=WB!$Q$6),Personeelsinzet!L$30*WB!$R$13,""))))</f>
        <v>0</v>
      </c>
      <c r="D705" s="122">
        <f>IF(AND(NOT(B705=""),NOT(LEFT(Personeelsinzet!L$16,10)="medewerker")),K$302,0)</f>
        <v>0</v>
      </c>
      <c r="E705">
        <f t="shared" si="10"/>
        <v>0</v>
      </c>
    </row>
    <row r="706" spans="1:5" x14ac:dyDescent="0.2">
      <c r="A706" t="str">
        <f>'Simulatie kostenplan'!$B$25</f>
        <v>Personeelskosten</v>
      </c>
      <c r="B706" s="120" t="str">
        <f>IF('Simulatie kostenplan'!$E$36='Simulatie kostenplan'!$F$22,"",IF(AND($B$300="JA",NOT(LEFT(Personeelsinzet!$L$16,10)="medewerker"),LEFT(Personeelsinzet!$B$31,1)="1"),CONCATENATE("WP- ",WB!$J$4),
IF(AND($B$300="JA",NOT(LEFT(Personeelsinzet!$L$16,10)="medewerker"),LEFT(Personeelsinzet!$B$31,1)="2"),CONCATENATE("WP- ",WB!$J$5),
IF(AND($B$300="JA",NOT(LEFT(Personeelsinzet!$L$16,10)="medewerker"),LEFT(Personeelsinzet!$B$31,1)="3"),CONCATENATE("WP- ",WB!$J$6),
IF(AND($B$300="JA",NOT(LEFT(Personeelsinzet!$L$16,10)="medewerker"),LEFT(Personeelsinzet!$B$31,1)="4"),CONCATENATE("WP- ",WB!$J$7),
IF(AND($B$300="JA",NOT(LEFT(Personeelsinzet!$L$16,10)="medewerker"),LEFT(Personeelsinzet!$B$31,1)="5"),CONCATENATE("WP- ",WB!$J$8),
IF(AND($B$300="JA",NOT(LEFT(Personeelsinzet!$L$16,10)="medewerker"),LEFT(Personeelsinzet!$B$31,1)="6"),CONCATENATE("WP- ",WB!$J$9),
IF(AND($B$300="JA",NOT(LEFT(Personeelsinzet!$L$16,10)="medewerker"),LEFT(Personeelsinzet!$B$31,1)="7"),CONCATENATE("WP- ",WB!$J$10),""))))))))</f>
        <v/>
      </c>
      <c r="C706" s="121">
        <f>IF(B706="",0,IF(Personeelsinzet!$D$93=$AP$5,Personeelsinzet!L$31*K$303,
IF(AND(Personeelsinzet!$D$93=WB!$AP$6,Personeelskosten!$D$11=WB!$Q$5),Personeelsinzet!L$31*WB!$R$12,
IF(AND(Personeelsinzet!$D$93=WB!$AP$6,Personeelskosten!$D$11=WB!$Q$6),Personeelsinzet!L$31*WB!$R$13,""))))</f>
        <v>0</v>
      </c>
      <c r="D706" s="122">
        <f>IF(AND(NOT(B706=""),NOT(LEFT(Personeelsinzet!L$16,10)="medewerker")),K$302,0)</f>
        <v>0</v>
      </c>
      <c r="E706">
        <f t="shared" si="10"/>
        <v>0</v>
      </c>
    </row>
    <row r="707" spans="1:5" x14ac:dyDescent="0.2">
      <c r="A707" t="str">
        <f>'Simulatie kostenplan'!$B$25</f>
        <v>Personeelskosten</v>
      </c>
      <c r="B707" s="120" t="str">
        <f>IF('Simulatie kostenplan'!$E$36='Simulatie kostenplan'!$F$22,"",IF(AND($B$300="JA",NOT(LEFT(Personeelsinzet!$L$16,10)="medewerker"),LEFT(Personeelsinzet!$B$32,1)="1"),CONCATENATE("WP- ",WB!$J$4),
IF(AND($B$300="JA",NOT(LEFT(Personeelsinzet!$L$16,10)="medewerker"),LEFT(Personeelsinzet!$B$32,1)="2"),CONCATENATE("WP- ",WB!$J$5),
IF(AND($B$300="JA",NOT(LEFT(Personeelsinzet!$L$16,10)="medewerker"),LEFT(Personeelsinzet!$B$32,1)="3"),CONCATENATE("WP- ",WB!$J$6),
IF(AND($B$300="JA",NOT(LEFT(Personeelsinzet!$L$16,10)="medewerker"),LEFT(Personeelsinzet!$B$32,1)="4"),CONCATENATE("WP- ",WB!$J$7),
IF(AND($B$300="JA",NOT(LEFT(Personeelsinzet!$L$16,10)="medewerker"),LEFT(Personeelsinzet!$B$32,1)="5"),CONCATENATE("WP- ",WB!$J$8),
IF(AND($B$300="JA",NOT(LEFT(Personeelsinzet!$L$16,10)="medewerker"),LEFT(Personeelsinzet!$B$32,1)="6"),CONCATENATE("WP- ",WB!$J$9),
IF(AND($B$300="JA",NOT(LEFT(Personeelsinzet!$L$16,10)="medewerker"),LEFT(Personeelsinzet!$B$32,1)="7"),CONCATENATE("WP- ",WB!$J$10),""))))))))</f>
        <v/>
      </c>
      <c r="C707" s="121">
        <f>IF(B707="",0,IF(Personeelsinzet!$D$93=$AP$5,Personeelsinzet!L$32*K$303,
IF(AND(Personeelsinzet!$D$93=WB!$AP$6,Personeelskosten!$D$11=WB!$Q$5),Personeelsinzet!L$32*WB!$R$12,
IF(AND(Personeelsinzet!$D$93=WB!$AP$6,Personeelskosten!$D$11=WB!$Q$6),Personeelsinzet!L$32*WB!$R$13,""))))</f>
        <v>0</v>
      </c>
      <c r="D707" s="122">
        <f>IF(AND(NOT(B707=""),NOT(LEFT(Personeelsinzet!L$16,10)="medewerker")),K$302,0)</f>
        <v>0</v>
      </c>
      <c r="E707">
        <f t="shared" si="10"/>
        <v>0</v>
      </c>
    </row>
    <row r="708" spans="1:5" x14ac:dyDescent="0.2">
      <c r="A708" t="str">
        <f>'Simulatie kostenplan'!$B$25</f>
        <v>Personeelskosten</v>
      </c>
      <c r="B708" s="120" t="str">
        <f>IF('Simulatie kostenplan'!$E$36='Simulatie kostenplan'!$F$22,"",IF(AND($B$300="JA",NOT(LEFT(Personeelsinzet!$L$16,10)="medewerker"),LEFT(Personeelsinzet!$B$33,1)="1"),CONCATENATE("WP- ",WB!$J$4),
IF(AND($B$300="JA",NOT(LEFT(Personeelsinzet!$L$16,10)="medewerker"),LEFT(Personeelsinzet!$B$33,1)="2"),CONCATENATE("WP- ",WB!$J$5),
IF(AND($B$300="JA",NOT(LEFT(Personeelsinzet!$L$16,10)="medewerker"),LEFT(Personeelsinzet!$B$33,1)="3"),CONCATENATE("WP- ",WB!$J$6),
IF(AND($B$300="JA",NOT(LEFT(Personeelsinzet!$L$16,10)="medewerker"),LEFT(Personeelsinzet!$B$33,1)="4"),CONCATENATE("WP- ",WB!$J$7),
IF(AND($B$300="JA",NOT(LEFT(Personeelsinzet!$L$16,10)="medewerker"),LEFT(Personeelsinzet!$B$33,1)="5"),CONCATENATE("WP- ",WB!$J$8),
IF(AND($B$300="JA",NOT(LEFT(Personeelsinzet!$L$16,10)="medewerker"),LEFT(Personeelsinzet!$B$33,1)="6"),CONCATENATE("WP- ",WB!$J$9),
IF(AND($B$300="JA",NOT(LEFT(Personeelsinzet!$L$16,10)="medewerker"),LEFT(Personeelsinzet!$B$33,1)="7"),CONCATENATE("WP- ",WB!$J$10),""))))))))</f>
        <v/>
      </c>
      <c r="C708" s="121">
        <f>IF(B708="",0,IF(Personeelsinzet!$D$93=$AP$5,Personeelsinzet!L$33*K$303,
IF(AND(Personeelsinzet!$D$93=WB!$AP$6,Personeelskosten!$D$11=WB!$Q$5),Personeelsinzet!L$33*WB!$R$12,
IF(AND(Personeelsinzet!$D$93=WB!$AP$6,Personeelskosten!$D$11=WB!$Q$6),Personeelsinzet!L$33*WB!$R$13,""))))</f>
        <v>0</v>
      </c>
      <c r="D708" s="122">
        <f>IF(AND(NOT(B708=""),NOT(LEFT(Personeelsinzet!L$16,10)="medewerker")),K$302,0)</f>
        <v>0</v>
      </c>
      <c r="E708">
        <f t="shared" si="10"/>
        <v>0</v>
      </c>
    </row>
    <row r="709" spans="1:5" x14ac:dyDescent="0.2">
      <c r="A709" t="str">
        <f>'Simulatie kostenplan'!$B$25</f>
        <v>Personeelskosten</v>
      </c>
      <c r="B709" s="120" t="str">
        <f>IF('Simulatie kostenplan'!$E$36='Simulatie kostenplan'!$F$22,"",IF(AND($B$300="JA",NOT(LEFT(Personeelsinzet!$L$16,10)="medewerker"),LEFT(Personeelsinzet!$B$34,1)="1"),CONCATENATE("WP- ",WB!$J$4),
IF(AND($B$300="JA",NOT(LEFT(Personeelsinzet!$L$16,10)="medewerker"),LEFT(Personeelsinzet!$B$34,1)="2"),CONCATENATE("WP- ",WB!$J$5),
IF(AND($B$300="JA",NOT(LEFT(Personeelsinzet!$L$16,10)="medewerker"),LEFT(Personeelsinzet!$B$34,1)="3"),CONCATENATE("WP- ",WB!$J$6),
IF(AND($B$300="JA",NOT(LEFT(Personeelsinzet!$L$16,10)="medewerker"),LEFT(Personeelsinzet!$B$34,1)="4"),CONCATENATE("WP- ",WB!$J$7),
IF(AND($B$300="JA",NOT(LEFT(Personeelsinzet!$L$16,10)="medewerker"),LEFT(Personeelsinzet!$B$34,1)="5"),CONCATENATE("WP- ",WB!$J$8),
IF(AND($B$300="JA",NOT(LEFT(Personeelsinzet!$L$16,10)="medewerker"),LEFT(Personeelsinzet!$B$34,1)="6"),CONCATENATE("WP- ",WB!$J$9),
IF(AND($B$300="JA",NOT(LEFT(Personeelsinzet!$L$16,10)="medewerker"),LEFT(Personeelsinzet!$B$34,1)="7"),CONCATENATE("WP- ",WB!$J$10),""))))))))</f>
        <v/>
      </c>
      <c r="C709" s="121">
        <f>IF(B709="",0,IF(Personeelsinzet!$D$93=$AP$5,Personeelsinzet!L$34*K$303,
IF(AND(Personeelsinzet!$D$93=WB!$AP$6,Personeelskosten!$D$11=WB!$Q$5),Personeelsinzet!L$34*WB!$R$12,
IF(AND(Personeelsinzet!$D$93=WB!$AP$6,Personeelskosten!$D$11=WB!$Q$6),Personeelsinzet!L$34*WB!$R$13,""))))</f>
        <v>0</v>
      </c>
      <c r="D709" s="122">
        <f>IF(AND(NOT(B709=""),NOT(LEFT(Personeelsinzet!L$16,10)="medewerker")),K$302,0)</f>
        <v>0</v>
      </c>
      <c r="E709">
        <f t="shared" si="10"/>
        <v>0</v>
      </c>
    </row>
    <row r="710" spans="1:5" x14ac:dyDescent="0.2">
      <c r="A710" t="str">
        <f>'Simulatie kostenplan'!$B$25</f>
        <v>Personeelskosten</v>
      </c>
      <c r="B710" s="120" t="str">
        <f>IF('Simulatie kostenplan'!$E$36='Simulatie kostenplan'!$F$22,"",IF(AND($B$300="JA",NOT(LEFT(Personeelsinzet!$L$16,10)="medewerker"),LEFT(Personeelsinzet!$B$35,1)="1"),CONCATENATE("WP- ",WB!$J$4),
IF(AND($B$300="JA",NOT(LEFT(Personeelsinzet!$L$16,10)="medewerker"),LEFT(Personeelsinzet!$B$35,1)="2"),CONCATENATE("WP- ",WB!$J$5),
IF(AND($B$300="JA",NOT(LEFT(Personeelsinzet!$L$16,10)="medewerker"),LEFT(Personeelsinzet!$B$35,1)="3"),CONCATENATE("WP- ",WB!$J$6),
IF(AND($B$300="JA",NOT(LEFT(Personeelsinzet!$L$16,10)="medewerker"),LEFT(Personeelsinzet!$B$35,1)="4"),CONCATENATE("WP- ",WB!$J$7),
IF(AND($B$300="JA",NOT(LEFT(Personeelsinzet!$L$16,10)="medewerker"),LEFT(Personeelsinzet!$B$35,1)="5"),CONCATENATE("WP- ",WB!$J$8),
IF(AND($B$300="JA",NOT(LEFT(Personeelsinzet!$L$16,10)="medewerker"),LEFT(Personeelsinzet!$B$35,1)="6"),CONCATENATE("WP- ",WB!$J$9),
IF(AND($B$300="JA",NOT(LEFT(Personeelsinzet!$L$16,10)="medewerker"),LEFT(Personeelsinzet!$B$35,1)="7"),CONCATENATE("WP- ",WB!$J$10),""))))))))</f>
        <v/>
      </c>
      <c r="C710" s="121">
        <f>IF(B710="",0,IF(Personeelsinzet!$D$93=$AP$5,Personeelsinzet!L$35*K$303,
IF(AND(Personeelsinzet!$D$93=WB!$AP$6,Personeelskosten!$D$11=WB!$Q$5),Personeelsinzet!L$35*WB!$R$12,
IF(AND(Personeelsinzet!$D$93=WB!$AP$6,Personeelskosten!$D$11=WB!$Q$6),Personeelsinzet!L$35*WB!$R$13,""))))</f>
        <v>0</v>
      </c>
      <c r="D710" s="122">
        <f>IF(AND(NOT(B710=""),NOT(LEFT(Personeelsinzet!L$16,10)="medewerker")),K$302,0)</f>
        <v>0</v>
      </c>
      <c r="E710">
        <f t="shared" si="10"/>
        <v>0</v>
      </c>
    </row>
    <row r="711" spans="1:5" x14ac:dyDescent="0.2">
      <c r="A711" t="str">
        <f>'Simulatie kostenplan'!$B$25</f>
        <v>Personeelskosten</v>
      </c>
      <c r="B711" s="120" t="str">
        <f>IF('Simulatie kostenplan'!$E$36='Simulatie kostenplan'!$F$22,"",IF(AND($B$300="JA",NOT(LEFT(Personeelsinzet!$L$16,10)="medewerker"),LEFT(Personeelsinzet!$B$36,1)="1"),CONCATENATE("WP- ",WB!$J$4),
IF(AND($B$300="JA",NOT(LEFT(Personeelsinzet!$L$16,10)="medewerker"),LEFT(Personeelsinzet!$B$36,1)="2"),CONCATENATE("WP- ",WB!$J$5),
IF(AND($B$300="JA",NOT(LEFT(Personeelsinzet!$L$16,10)="medewerker"),LEFT(Personeelsinzet!$B$36,1)="3"),CONCATENATE("WP- ",WB!$J$6),
IF(AND($B$300="JA",NOT(LEFT(Personeelsinzet!$L$16,10)="medewerker"),LEFT(Personeelsinzet!$B$36,1)="4"),CONCATENATE("WP- ",WB!$J$7),
IF(AND($B$300="JA",NOT(LEFT(Personeelsinzet!$L$16,10)="medewerker"),LEFT(Personeelsinzet!$B$36,1)="5"),CONCATENATE("WP- ",WB!$J$8),
IF(AND($B$300="JA",NOT(LEFT(Personeelsinzet!$L$16,10)="medewerker"),LEFT(Personeelsinzet!$B$36,1)="6"),CONCATENATE("WP- ",WB!$J$9),
IF(AND($B$300="JA",NOT(LEFT(Personeelsinzet!$L$16,10)="medewerker"),LEFT(Personeelsinzet!$B$36,1)="7"),CONCATENATE("WP- ",WB!$J$10),""))))))))</f>
        <v/>
      </c>
      <c r="C711" s="121">
        <f>IF(B711="",0,IF(Personeelsinzet!$D$93=$AP$5,Personeelsinzet!L$36*K$303,
IF(AND(Personeelsinzet!$D$93=WB!$AP$6,Personeelskosten!$D$11=WB!$Q$5),Personeelsinzet!L$36*WB!$R$12,
IF(AND(Personeelsinzet!$D$93=WB!$AP$6,Personeelskosten!$D$11=WB!$Q$6),Personeelsinzet!L$36*WB!$R$13,""))))</f>
        <v>0</v>
      </c>
      <c r="D711" s="122">
        <f>IF(AND(NOT(B711=""),NOT(LEFT(Personeelsinzet!L$16,10)="medewerker")),K$302,0)</f>
        <v>0</v>
      </c>
      <c r="E711">
        <f t="shared" si="10"/>
        <v>0</v>
      </c>
    </row>
    <row r="712" spans="1:5" x14ac:dyDescent="0.2">
      <c r="A712" t="str">
        <f>'Simulatie kostenplan'!$B$25</f>
        <v>Personeelskosten</v>
      </c>
      <c r="B712" s="120" t="str">
        <f>IF('Simulatie kostenplan'!$E$36='Simulatie kostenplan'!$F$22,"",IF(AND($B$300="JA",NOT(LEFT(Personeelsinzet!$L$16,10)="medewerker"),LEFT(Personeelsinzet!$B$37,1)="1"),CONCATENATE("WP- ",WB!$J$4),
IF(AND($B$300="JA",NOT(LEFT(Personeelsinzet!$L$16,10)="medewerker"),LEFT(Personeelsinzet!$B$37,1)="2"),CONCATENATE("WP- ",WB!$J$5),
IF(AND($B$300="JA",NOT(LEFT(Personeelsinzet!$L$16,10)="medewerker"),LEFT(Personeelsinzet!$B$37,1)="3"),CONCATENATE("WP- ",WB!$J$6),
IF(AND($B$300="JA",NOT(LEFT(Personeelsinzet!$L$16,10)="medewerker"),LEFT(Personeelsinzet!$B$37,1)="4"),CONCATENATE("WP- ",WB!$J$7),
IF(AND($B$300="JA",NOT(LEFT(Personeelsinzet!$L$16,10)="medewerker"),LEFT(Personeelsinzet!$B$37,1)="5"),CONCATENATE("WP- ",WB!$J$8),
IF(AND($B$300="JA",NOT(LEFT(Personeelsinzet!$L$16,10)="medewerker"),LEFT(Personeelsinzet!$B$37,1)="6"),CONCATENATE("WP- ",WB!$J$9),
IF(AND($B$300="JA",NOT(LEFT(Personeelsinzet!$L$16,10)="medewerker"),LEFT(Personeelsinzet!$B$37,1)="7"),CONCATENATE("WP- ",WB!$J$10),""))))))))</f>
        <v/>
      </c>
      <c r="C712" s="121">
        <f>IF(B712="",0,IF(Personeelsinzet!$D$93=$AP$5,Personeelsinzet!L$37*K$303,
IF(AND(Personeelsinzet!$D$93=WB!$AP$6,Personeelskosten!$D$11=WB!$Q$5),Personeelsinzet!L$37*WB!$R$12,
IF(AND(Personeelsinzet!$D$93=WB!$AP$6,Personeelskosten!$D$11=WB!$Q$6),Personeelsinzet!L$37*WB!$R$13,""))))</f>
        <v>0</v>
      </c>
      <c r="D712" s="122">
        <f>IF(AND(NOT(B712=""),NOT(LEFT(Personeelsinzet!L$16,10)="medewerker")),K$302,0)</f>
        <v>0</v>
      </c>
      <c r="E712">
        <f t="shared" si="10"/>
        <v>0</v>
      </c>
    </row>
    <row r="713" spans="1:5" x14ac:dyDescent="0.2">
      <c r="A713" t="str">
        <f>'Simulatie kostenplan'!$B$25</f>
        <v>Personeelskosten</v>
      </c>
      <c r="B713" s="120" t="str">
        <f>IF('Simulatie kostenplan'!$E$36='Simulatie kostenplan'!$F$22,"",IF(AND($B$300="JA",NOT(LEFT(Personeelsinzet!$L$16,10)="medewerker"),LEFT(Personeelsinzet!$B$38,1)="1"),CONCATENATE("WP- ",WB!$J$4),
IF(AND($B$300="JA",NOT(LEFT(Personeelsinzet!$L$16,10)="medewerker"),LEFT(Personeelsinzet!$B$38,1)="2"),CONCATENATE("WP- ",WB!$J$5),
IF(AND($B$300="JA",NOT(LEFT(Personeelsinzet!$L$16,10)="medewerker"),LEFT(Personeelsinzet!$B$38,1)="3"),CONCATENATE("WP- ",WB!$J$6),
IF(AND($B$300="JA",NOT(LEFT(Personeelsinzet!$L$16,10)="medewerker"),LEFT(Personeelsinzet!$B$38,1)="4"),CONCATENATE("WP- ",WB!$J$7),
IF(AND($B$300="JA",NOT(LEFT(Personeelsinzet!$L$16,10)="medewerker"),LEFT(Personeelsinzet!$B$38,1)="5"),CONCATENATE("WP- ",WB!$J$8),
IF(AND($B$300="JA",NOT(LEFT(Personeelsinzet!$L$16,10)="medewerker"),LEFT(Personeelsinzet!$B$38,1)="6"),CONCATENATE("WP- ",WB!$J$9),
IF(AND($B$300="JA",NOT(LEFT(Personeelsinzet!$L$16,10)="medewerker"),LEFT(Personeelsinzet!$B$38,1)="7"),CONCATENATE("WP- ",WB!$J$10),""))))))))</f>
        <v/>
      </c>
      <c r="C713" s="121">
        <f>IF(B713="",0,IF(Personeelsinzet!$D$93=$AP$5,Personeelsinzet!L$38*K$303,
IF(AND(Personeelsinzet!$D$93=WB!$AP$6,Personeelskosten!$D$11=WB!$Q$5),Personeelsinzet!L$38*WB!$R$12,
IF(AND(Personeelsinzet!$D$93=WB!$AP$6,Personeelskosten!$D$11=WB!$Q$6),Personeelsinzet!L$38*WB!$R$13,""))))</f>
        <v>0</v>
      </c>
      <c r="D713" s="122">
        <f>IF(AND(NOT(B713=""),NOT(LEFT(Personeelsinzet!L$16,10)="medewerker")),K$302,0)</f>
        <v>0</v>
      </c>
      <c r="E713">
        <f t="shared" si="10"/>
        <v>0</v>
      </c>
    </row>
    <row r="714" spans="1:5" x14ac:dyDescent="0.2">
      <c r="A714" t="str">
        <f>'Simulatie kostenplan'!$B$25</f>
        <v>Personeelskosten</v>
      </c>
      <c r="B714" s="120" t="str">
        <f>IF('Simulatie kostenplan'!$E$36='Simulatie kostenplan'!$F$22,"",IF(AND($B$300="JA",NOT(LEFT(Personeelsinzet!$L$16,10)="medewerker"),LEFT(Personeelsinzet!$B$39,1)="1"),CONCATENATE("WP- ",WB!$J$4),
IF(AND($B$300="JA",NOT(LEFT(Personeelsinzet!$L$16,10)="medewerker"),LEFT(Personeelsinzet!$B$39,1)="2"),CONCATENATE("WP- ",WB!$J$5),
IF(AND($B$300="JA",NOT(LEFT(Personeelsinzet!$L$16,10)="medewerker"),LEFT(Personeelsinzet!$B$39,1)="3"),CONCATENATE("WP- ",WB!$J$6),
IF(AND($B$300="JA",NOT(LEFT(Personeelsinzet!$L$16,10)="medewerker"),LEFT(Personeelsinzet!$B$39,1)="4"),CONCATENATE("WP- ",WB!$J$7),
IF(AND($B$300="JA",NOT(LEFT(Personeelsinzet!$L$16,10)="medewerker"),LEFT(Personeelsinzet!$B$39,1)="5"),CONCATENATE("WP- ",WB!$J$8),
IF(AND($B$300="JA",NOT(LEFT(Personeelsinzet!$L$16,10)="medewerker"),LEFT(Personeelsinzet!$B$39,1)="6"),CONCATENATE("WP- ",WB!$J$9),
IF(AND($B$300="JA",NOT(LEFT(Personeelsinzet!$L$16,10)="medewerker"),LEFT(Personeelsinzet!$B$39,1)="7"),CONCATENATE("WP- ",WB!$J$10),""))))))))</f>
        <v/>
      </c>
      <c r="C714" s="121">
        <f>IF(B714="",0,IF(Personeelsinzet!$D$93=$AP$5,Personeelsinzet!L$39*K$303,
IF(AND(Personeelsinzet!$D$93=WB!$AP$6,Personeelskosten!$D$11=WB!$Q$5),Personeelsinzet!L$39*WB!$R$12,
IF(AND(Personeelsinzet!$D$93=WB!$AP$6,Personeelskosten!$D$11=WB!$Q$6),Personeelsinzet!L$39*WB!$R$13,""))))</f>
        <v>0</v>
      </c>
      <c r="D714" s="122">
        <f>IF(AND(NOT(B714=""),NOT(LEFT(Personeelsinzet!L$16,10)="medewerker")),K$302,0)</f>
        <v>0</v>
      </c>
      <c r="E714">
        <f t="shared" si="10"/>
        <v>0</v>
      </c>
    </row>
    <row r="715" spans="1:5" x14ac:dyDescent="0.2">
      <c r="A715" t="str">
        <f>'Simulatie kostenplan'!$B$25</f>
        <v>Personeelskosten</v>
      </c>
      <c r="B715" s="120" t="str">
        <f>IF('Simulatie kostenplan'!$E$36='Simulatie kostenplan'!$F$22,"",IF(AND($B$300="JA",NOT(LEFT(Personeelsinzet!$L$16,10)="medewerker"),LEFT(Personeelsinzet!$B$40,1)="1"),CONCATENATE("WP- ",WB!$J$4),
IF(AND($B$300="JA",NOT(LEFT(Personeelsinzet!$L$16,10)="medewerker"),LEFT(Personeelsinzet!$B$40,1)="2"),CONCATENATE("WP- ",WB!$J$5),
IF(AND($B$300="JA",NOT(LEFT(Personeelsinzet!$L$16,10)="medewerker"),LEFT(Personeelsinzet!$B$40,1)="3"),CONCATENATE("WP- ",WB!$J$6),
IF(AND($B$300="JA",NOT(LEFT(Personeelsinzet!$L$16,10)="medewerker"),LEFT(Personeelsinzet!$B$40,1)="4"),CONCATENATE("WP- ",WB!$J$7),
IF(AND($B$300="JA",NOT(LEFT(Personeelsinzet!$L$16,10)="medewerker"),LEFT(Personeelsinzet!$B$40,1)="5"),CONCATENATE("WP- ",WB!$J$8),
IF(AND($B$300="JA",NOT(LEFT(Personeelsinzet!$L$16,10)="medewerker"),LEFT(Personeelsinzet!$B$40,1)="6"),CONCATENATE("WP- ",WB!$J$9),
IF(AND($B$300="JA",NOT(LEFT(Personeelsinzet!$L$16,10)="medewerker"),LEFT(Personeelsinzet!$B$40,1)="7"),CONCATENATE("WP- ",WB!$J$10),""))))))))</f>
        <v/>
      </c>
      <c r="C715" s="121">
        <f>IF(B715="",0,IF(Personeelsinzet!$D$93=$AP$5,Personeelsinzet!L$40*K$303,
IF(AND(Personeelsinzet!$D$93=WB!$AP$6,Personeelskosten!$D$11=WB!$Q$5),Personeelsinzet!L$40*WB!$R$12,
IF(AND(Personeelsinzet!$D$93=WB!$AP$6,Personeelskosten!$D$11=WB!$Q$6),Personeelsinzet!L$40*WB!$R$13,""))))</f>
        <v>0</v>
      </c>
      <c r="D715" s="122">
        <f>IF(AND(NOT(B715=""),NOT(LEFT(Personeelsinzet!L$16,10)="medewerker")),K$302,0)</f>
        <v>0</v>
      </c>
      <c r="E715">
        <f t="shared" si="10"/>
        <v>0</v>
      </c>
    </row>
    <row r="716" spans="1:5" x14ac:dyDescent="0.2">
      <c r="A716" t="str">
        <f>'Simulatie kostenplan'!$B$25</f>
        <v>Personeelskosten</v>
      </c>
      <c r="B716" s="120" t="str">
        <f>IF('Simulatie kostenplan'!$E$36='Simulatie kostenplan'!$F$22,"",IF(AND($B$300="JA",NOT(LEFT(Personeelsinzet!$L$16,10)="medewerker"),LEFT(Personeelsinzet!$B$41,1)="1"),CONCATENATE("WP- ",WB!$J$4),
IF(AND($B$300="JA",NOT(LEFT(Personeelsinzet!$L$16,10)="medewerker"),LEFT(Personeelsinzet!$B$41,1)="2"),CONCATENATE("WP- ",WB!$J$5),
IF(AND($B$300="JA",NOT(LEFT(Personeelsinzet!$L$16,10)="medewerker"),LEFT(Personeelsinzet!$B$41,1)="3"),CONCATENATE("WP- ",WB!$J$6),
IF(AND($B$300="JA",NOT(LEFT(Personeelsinzet!$L$16,10)="medewerker"),LEFT(Personeelsinzet!$B$41,1)="4"),CONCATENATE("WP- ",WB!$J$7),
IF(AND($B$300="JA",NOT(LEFT(Personeelsinzet!$L$16,10)="medewerker"),LEFT(Personeelsinzet!$B$41,1)="5"),CONCATENATE("WP- ",WB!$J$8),
IF(AND($B$300="JA",NOT(LEFT(Personeelsinzet!$L$16,10)="medewerker"),LEFT(Personeelsinzet!$B$41,1)="6"),CONCATENATE("WP- ",WB!$J$9),
IF(AND($B$300="JA",NOT(LEFT(Personeelsinzet!$L$16,10)="medewerker"),LEFT(Personeelsinzet!$B$41,1)="7"),CONCATENATE("WP- ",WB!$J$10),""))))))))</f>
        <v/>
      </c>
      <c r="C716" s="121">
        <f>IF(B716="",0,IF(Personeelsinzet!$D$93=$AP$5,Personeelsinzet!L$41*K$303,
IF(AND(Personeelsinzet!$D$93=WB!$AP$6,Personeelskosten!$D$11=WB!$Q$5),Personeelsinzet!L$41*WB!$R$12,
IF(AND(Personeelsinzet!$D$93=WB!$AP$6,Personeelskosten!$D$11=WB!$Q$6),Personeelsinzet!L$41*WB!$R$13,""))))</f>
        <v>0</v>
      </c>
      <c r="D716" s="122">
        <f>IF(AND(NOT(B716=""),NOT(LEFT(Personeelsinzet!L$16,10)="medewerker")),K$302,0)</f>
        <v>0</v>
      </c>
      <c r="E716">
        <f t="shared" si="10"/>
        <v>0</v>
      </c>
    </row>
    <row r="717" spans="1:5" x14ac:dyDescent="0.2">
      <c r="A717" t="str">
        <f>'Simulatie kostenplan'!$B$25</f>
        <v>Personeelskosten</v>
      </c>
      <c r="B717" s="120" t="str">
        <f>IF('Simulatie kostenplan'!$E$36='Simulatie kostenplan'!$F$22,"",IF(AND($B$300="JA",NOT(LEFT(Personeelsinzet!$L$16,10)="medewerker"),LEFT(Personeelsinzet!$B$42,1)="1"),CONCATENATE("WP- ",WB!$J$4),
IF(AND($B$300="JA",NOT(LEFT(Personeelsinzet!$L$16,10)="medewerker"),LEFT(Personeelsinzet!$B$42,1)="2"),CONCATENATE("WP- ",WB!$J$5),
IF(AND($B$300="JA",NOT(LEFT(Personeelsinzet!$L$16,10)="medewerker"),LEFT(Personeelsinzet!$B$42,1)="3"),CONCATENATE("WP- ",WB!$J$6),
IF(AND($B$300="JA",NOT(LEFT(Personeelsinzet!$L$16,10)="medewerker"),LEFT(Personeelsinzet!$B$42,1)="4"),CONCATENATE("WP- ",WB!$J$7),
IF(AND($B$300="JA",NOT(LEFT(Personeelsinzet!$L$16,10)="medewerker"),LEFT(Personeelsinzet!$B$42,1)="5"),CONCATENATE("WP- ",WB!$J$8),
IF(AND($B$300="JA",NOT(LEFT(Personeelsinzet!$L$16,10)="medewerker"),LEFT(Personeelsinzet!$B$42,1)="6"),CONCATENATE("WP- ",WB!$J$9),
IF(AND($B$300="JA",NOT(LEFT(Personeelsinzet!$L$16,10)="medewerker"),LEFT(Personeelsinzet!$B$42,1)="7"),CONCATENATE("WP- ",WB!$J$10),""))))))))</f>
        <v/>
      </c>
      <c r="C717" s="121">
        <f>IF(B717="",0,IF(Personeelsinzet!$D$93=$AP$5,Personeelsinzet!L$42*K$303,
IF(AND(Personeelsinzet!$D$93=WB!$AP$6,Personeelskosten!$D$11=WB!$Q$5),Personeelsinzet!L$42*WB!$R$12,
IF(AND(Personeelsinzet!$D$93=WB!$AP$6,Personeelskosten!$D$11=WB!$Q$6),Personeelsinzet!L$42*WB!$R$13,""))))</f>
        <v>0</v>
      </c>
      <c r="D717" s="122">
        <f>IF(AND(NOT(B717=""),NOT(LEFT(Personeelsinzet!L$16,10)="medewerker")),K$302,0)</f>
        <v>0</v>
      </c>
      <c r="E717">
        <f t="shared" si="10"/>
        <v>0</v>
      </c>
    </row>
    <row r="718" spans="1:5" x14ac:dyDescent="0.2">
      <c r="A718" t="str">
        <f>'Simulatie kostenplan'!$B$25</f>
        <v>Personeelskosten</v>
      </c>
      <c r="B718" s="120" t="str">
        <f>IF('Simulatie kostenplan'!$E$36='Simulatie kostenplan'!$F$22,"",IF(AND($B$300="JA",NOT(LEFT(Personeelsinzet!$L$16,10)="medewerker"),LEFT(Personeelsinzet!$B$43,1)="1"),CONCATENATE("WP- ",WB!$J$4),
IF(AND($B$300="JA",NOT(LEFT(Personeelsinzet!$L$16,10)="medewerker"),LEFT(Personeelsinzet!$B$43,1)="2"),CONCATENATE("WP- ",WB!$J$5),
IF(AND($B$300="JA",NOT(LEFT(Personeelsinzet!$L$16,10)="medewerker"),LEFT(Personeelsinzet!$B$43,1)="3"),CONCATENATE("WP- ",WB!$J$6),
IF(AND($B$300="JA",NOT(LEFT(Personeelsinzet!$L$16,10)="medewerker"),LEFT(Personeelsinzet!$B$43,1)="4"),CONCATENATE("WP- ",WB!$J$7),
IF(AND($B$300="JA",NOT(LEFT(Personeelsinzet!$L$16,10)="medewerker"),LEFT(Personeelsinzet!$B$43,1)="5"),CONCATENATE("WP- ",WB!$J$8),
IF(AND($B$300="JA",NOT(LEFT(Personeelsinzet!$L$16,10)="medewerker"),LEFT(Personeelsinzet!$B$43,1)="6"),CONCATENATE("WP- ",WB!$J$9),
IF(AND($B$300="JA",NOT(LEFT(Personeelsinzet!$L$16,10)="medewerker"),LEFT(Personeelsinzet!$B$43,1)="7"),CONCATENATE("WP- ",WB!$J$10),""))))))))</f>
        <v/>
      </c>
      <c r="C718" s="121">
        <f>IF(B718="",0,IF(Personeelsinzet!$D$93=$AP$5,Personeelsinzet!L$43*K$303,
IF(AND(Personeelsinzet!$D$93=WB!$AP$6,Personeelskosten!$D$11=WB!$Q$5),Personeelsinzet!L$43*WB!$R$12,
IF(AND(Personeelsinzet!$D$93=WB!$AP$6,Personeelskosten!$D$11=WB!$Q$6),Personeelsinzet!L$43*WB!$R$13,""))))</f>
        <v>0</v>
      </c>
      <c r="D718" s="122">
        <f>IF(AND(NOT(B718=""),NOT(LEFT(Personeelsinzet!L$16,10)="medewerker")),K$302,0)</f>
        <v>0</v>
      </c>
      <c r="E718">
        <f t="shared" si="10"/>
        <v>0</v>
      </c>
    </row>
    <row r="719" spans="1:5" x14ac:dyDescent="0.2">
      <c r="A719" t="str">
        <f>'Simulatie kostenplan'!$B$25</f>
        <v>Personeelskosten</v>
      </c>
      <c r="B719" s="120" t="str">
        <f>IF('Simulatie kostenplan'!$E$36='Simulatie kostenplan'!$F$22,"",IF(AND($B$300="JA",NOT(LEFT(Personeelsinzet!$L$16,10)="medewerker"),LEFT(Personeelsinzet!$B$44,1)="1"),CONCATENATE("WP- ",WB!$J$4),
IF(AND($B$300="JA",NOT(LEFT(Personeelsinzet!$L$16,10)="medewerker"),LEFT(Personeelsinzet!$B$44,1)="2"),CONCATENATE("WP- ",WB!$J$5),
IF(AND($B$300="JA",NOT(LEFT(Personeelsinzet!$L$16,10)="medewerker"),LEFT(Personeelsinzet!$B$44,1)="3"),CONCATENATE("WP- ",WB!$J$6),
IF(AND($B$300="JA",NOT(LEFT(Personeelsinzet!$L$16,10)="medewerker"),LEFT(Personeelsinzet!$B$44,1)="4"),CONCATENATE("WP- ",WB!$J$7),
IF(AND($B$300="JA",NOT(LEFT(Personeelsinzet!$L$16,10)="medewerker"),LEFT(Personeelsinzet!$B$44,1)="5"),CONCATENATE("WP- ",WB!$J$8),
IF(AND($B$300="JA",NOT(LEFT(Personeelsinzet!$L$16,10)="medewerker"),LEFT(Personeelsinzet!$B$44,1)="6"),CONCATENATE("WP- ",WB!$J$9),
IF(AND($B$300="JA",NOT(LEFT(Personeelsinzet!$L$16,10)="medewerker"),LEFT(Personeelsinzet!$B$44,1)="7"),CONCATENATE("WP- ",WB!$J$10),""))))))))</f>
        <v/>
      </c>
      <c r="C719" s="121">
        <f>IF(B719="",0,IF(Personeelsinzet!$D$93=$AP$5,Personeelsinzet!L$44*K$303,
IF(AND(Personeelsinzet!$D$93=WB!$AP$6,Personeelskosten!$D$11=WB!$Q$5),Personeelsinzet!L$44*WB!$R$12,
IF(AND(Personeelsinzet!$D$93=WB!$AP$6,Personeelskosten!$D$11=WB!$Q$6),Personeelsinzet!L$44*WB!$R$13,""))))</f>
        <v>0</v>
      </c>
      <c r="D719" s="122">
        <f>IF(AND(NOT(B719=""),NOT(LEFT(Personeelsinzet!L$16,10)="medewerker")),K$302,0)</f>
        <v>0</v>
      </c>
      <c r="E719">
        <f t="shared" si="10"/>
        <v>0</v>
      </c>
    </row>
    <row r="720" spans="1:5" x14ac:dyDescent="0.2">
      <c r="A720" t="str">
        <f>'Simulatie kostenplan'!$B$25</f>
        <v>Personeelskosten</v>
      </c>
      <c r="B720" s="120" t="str">
        <f>IF('Simulatie kostenplan'!$E$36='Simulatie kostenplan'!$F$22,"",IF(AND($B$300="JA",NOT(LEFT(Personeelsinzet!$L$16,10)="medewerker"),LEFT(Personeelsinzet!$B$45,1)="1"),CONCATENATE("WP- ",WB!$J$4),
IF(AND($B$300="JA",NOT(LEFT(Personeelsinzet!$L$16,10)="medewerker"),LEFT(Personeelsinzet!$B$45,1)="2"),CONCATENATE("WP- ",WB!$J$5),
IF(AND($B$300="JA",NOT(LEFT(Personeelsinzet!$L$16,10)="medewerker"),LEFT(Personeelsinzet!$B$45,1)="3"),CONCATENATE("WP- ",WB!$J$6),
IF(AND($B$300="JA",NOT(LEFT(Personeelsinzet!$L$16,10)="medewerker"),LEFT(Personeelsinzet!$B$45,1)="4"),CONCATENATE("WP- ",WB!$J$7),
IF(AND($B$300="JA",NOT(LEFT(Personeelsinzet!$L$16,10)="medewerker"),LEFT(Personeelsinzet!$B$45,1)="5"),CONCATENATE("WP- ",WB!$J$8),
IF(AND($B$300="JA",NOT(LEFT(Personeelsinzet!$L$16,10)="medewerker"),LEFT(Personeelsinzet!$B$45,1)="6"),CONCATENATE("WP- ",WB!$J$9),
IF(AND($B$300="JA",NOT(LEFT(Personeelsinzet!$L$16,10)="medewerker"),LEFT(Personeelsinzet!$B$45,1)="7"),CONCATENATE("WP- ",WB!$J$10),""))))))))</f>
        <v/>
      </c>
      <c r="C720" s="121">
        <f>IF(B720="",0,IF(Personeelsinzet!$D$93=$AP$5,Personeelsinzet!L$45*K$303,
IF(AND(Personeelsinzet!$D$93=WB!$AP$6,Personeelskosten!$D$11=WB!$Q$5),Personeelsinzet!L$45*WB!$R$12,
IF(AND(Personeelsinzet!$D$93=WB!$AP$6,Personeelskosten!$D$11=WB!$Q$6),Personeelsinzet!L$45*WB!$R$13,""))))</f>
        <v>0</v>
      </c>
      <c r="D720" s="122">
        <f>IF(AND(NOT(B720=""),NOT(LEFT(Personeelsinzet!L$16,10)="medewerker")),K$302,0)</f>
        <v>0</v>
      </c>
      <c r="E720">
        <f t="shared" si="10"/>
        <v>0</v>
      </c>
    </row>
    <row r="721" spans="1:6" x14ac:dyDescent="0.2">
      <c r="A721" t="str">
        <f>'Simulatie kostenplan'!$B$25</f>
        <v>Personeelskosten</v>
      </c>
      <c r="B721" s="120" t="str">
        <f>IF('Simulatie kostenplan'!$E$36='Simulatie kostenplan'!$F$22,"",IF(AND($B$300="JA",NOT(LEFT(Personeelsinzet!$L$16,10)="medewerker"),LEFT(Personeelsinzet!$B$46,1)="1"),CONCATENATE("WP- ",WB!$J$4),
IF(AND($B$300="JA",NOT(LEFT(Personeelsinzet!$L$16,10)="medewerker"),LEFT(Personeelsinzet!$B$46,1)="2"),CONCATENATE("WP- ",WB!$J$5),
IF(AND($B$300="JA",NOT(LEFT(Personeelsinzet!$L$16,10)="medewerker"),LEFT(Personeelsinzet!$B$46,1)="3"),CONCATENATE("WP- ",WB!$J$6),
IF(AND($B$300="JA",NOT(LEFT(Personeelsinzet!$L$16,10)="medewerker"),LEFT(Personeelsinzet!$B$46,1)="4"),CONCATENATE("WP- ",WB!$J$7),
IF(AND($B$300="JA",NOT(LEFT(Personeelsinzet!$L$16,10)="medewerker"),LEFT(Personeelsinzet!$B$46,1)="5"),CONCATENATE("WP- ",WB!$J$8),
IF(AND($B$300="JA",NOT(LEFT(Personeelsinzet!$L$16,10)="medewerker"),LEFT(Personeelsinzet!$B$46,1)="6"),CONCATENATE("WP- ",WB!$J$9),
IF(AND($B$300="JA",NOT(LEFT(Personeelsinzet!$L$16,10)="medewerker"),LEFT(Personeelsinzet!$B$46,1)="7"),CONCATENATE("WP- ",WB!$J$10),""))))))))</f>
        <v/>
      </c>
      <c r="C721" s="121">
        <f>IF(B721="",0,IF(Personeelsinzet!$D$93=$AP$5,Personeelsinzet!L$46*K$303,
IF(AND(Personeelsinzet!$D$93=WB!$AP$6,Personeelskosten!$D$11=WB!$Q$5),Personeelsinzet!L$46*WB!$R$12,
IF(AND(Personeelsinzet!$D$93=WB!$AP$6,Personeelskosten!$D$11=WB!$Q$6),Personeelsinzet!L$46*WB!$R$13,""))))</f>
        <v>0</v>
      </c>
      <c r="D721" s="122">
        <f>IF(AND(NOT(B721=""),NOT(LEFT(Personeelsinzet!L$16,10)="medewerker")),K$302,0)</f>
        <v>0</v>
      </c>
      <c r="E721">
        <f t="shared" si="10"/>
        <v>0</v>
      </c>
    </row>
    <row r="722" spans="1:6" x14ac:dyDescent="0.2">
      <c r="A722" t="str">
        <f>'Simulatie kostenplan'!$B$25</f>
        <v>Personeelskosten</v>
      </c>
      <c r="B722" s="120" t="str">
        <f>IF('Simulatie kostenplan'!$E$36='Simulatie kostenplan'!$F$22,"",IF(AND($B$300="JA",NOT(LEFT(Personeelsinzet!$L$16,10)="medewerker"),LEFT(Personeelsinzet!$B$47,1)="1"),CONCATENATE("WP- ",WB!$J$4),
IF(AND($B$300="JA",NOT(LEFT(Personeelsinzet!$L$16,10)="medewerker"),LEFT(Personeelsinzet!$B$47,1)="2"),CONCATENATE("WP- ",WB!$J$5),
IF(AND($B$300="JA",NOT(LEFT(Personeelsinzet!$L$16,10)="medewerker"),LEFT(Personeelsinzet!$B$47,1)="3"),CONCATENATE("WP- ",WB!$J$6),
IF(AND($B$300="JA",NOT(LEFT(Personeelsinzet!$L$16,10)="medewerker"),LEFT(Personeelsinzet!$B$47,1)="4"),CONCATENATE("WP- ",WB!$J$7),
IF(AND($B$300="JA",NOT(LEFT(Personeelsinzet!$L$16,10)="medewerker"),LEFT(Personeelsinzet!$B$47,1)="5"),CONCATENATE("WP- ",WB!$J$8),
IF(AND($B$300="JA",NOT(LEFT(Personeelsinzet!$L$16,10)="medewerker"),LEFT(Personeelsinzet!$B$47,1)="6"),CONCATENATE("WP- ",WB!$J$9),
IF(AND($B$300="JA",NOT(LEFT(Personeelsinzet!$L$16,10)="medewerker"),LEFT(Personeelsinzet!$B$47,1)="7"),CONCATENATE("WP- ",WB!$J$10),""))))))))</f>
        <v/>
      </c>
      <c r="C722" s="121">
        <f>IF(B722="",0,IF(Personeelsinzet!$D$93=$AP$5,Personeelsinzet!L$47*K$303,
IF(AND(Personeelsinzet!$D$93=WB!$AP$6,Personeelskosten!$D$11=WB!$Q$5),Personeelsinzet!L$47*WB!$R$12,
IF(AND(Personeelsinzet!$D$93=WB!$AP$6,Personeelskosten!$D$11=WB!$Q$6),Personeelsinzet!L$47*WB!$R$13,""))))</f>
        <v>0</v>
      </c>
      <c r="D722" s="122">
        <f>IF(AND(NOT(B722=""),NOT(LEFT(Personeelsinzet!L$16,10)="medewerker")),K$302,0)</f>
        <v>0</v>
      </c>
      <c r="E722">
        <f t="shared" si="10"/>
        <v>0</v>
      </c>
    </row>
    <row r="723" spans="1:6" x14ac:dyDescent="0.2">
      <c r="A723" t="str">
        <f>'Simulatie kostenplan'!$B$25</f>
        <v>Personeelskosten</v>
      </c>
      <c r="B723" s="120" t="str">
        <f>IF('Simulatie kostenplan'!$E$36='Simulatie kostenplan'!$F$22,"",IF(AND($B$300="JA",NOT(LEFT(Personeelsinzet!$L$16,10)="medewerker"),LEFT(Personeelsinzet!$B$48,1)="1"),CONCATENATE("WP- ",WB!$J$4),
IF(AND($B$300="JA",NOT(LEFT(Personeelsinzet!$L$16,10)="medewerker"),LEFT(Personeelsinzet!$B$48,1)="2"),CONCATENATE("WP- ",WB!$J$5),
IF(AND($B$300="JA",NOT(LEFT(Personeelsinzet!$L$16,10)="medewerker"),LEFT(Personeelsinzet!$B$48,1)="3"),CONCATENATE("WP- ",WB!$J$6),
IF(AND($B$300="JA",NOT(LEFT(Personeelsinzet!$L$16,10)="medewerker"),LEFT(Personeelsinzet!$B$48,1)="4"),CONCATENATE("WP- ",WB!$J$7),
IF(AND($B$300="JA",NOT(LEFT(Personeelsinzet!$L$16,10)="medewerker"),LEFT(Personeelsinzet!$B$48,1)="5"),CONCATENATE("WP- ",WB!$J$8),
IF(AND($B$300="JA",NOT(LEFT(Personeelsinzet!$L$16,10)="medewerker"),LEFT(Personeelsinzet!$B$48,1)="6"),CONCATENATE("WP- ",WB!$J$9),
IF(AND($B$300="JA",NOT(LEFT(Personeelsinzet!$L$16,10)="medewerker"),LEFT(Personeelsinzet!$B$48,1)="7"),CONCATENATE("WP- ",WB!$J$10),""))))))))</f>
        <v/>
      </c>
      <c r="C723" s="121">
        <f>IF(B723="",0,IF(Personeelsinzet!$D$93=$AP$5,Personeelsinzet!L$48*K$303,
IF(AND(Personeelsinzet!$D$93=WB!$AP$6,Personeelskosten!$D$11=WB!$Q$5),Personeelsinzet!L$48*WB!$R$12,
IF(AND(Personeelsinzet!$D$93=WB!$AP$6,Personeelskosten!$D$11=WB!$Q$6),Personeelsinzet!L$48*WB!$R$13,""))))</f>
        <v>0</v>
      </c>
      <c r="D723" s="122">
        <f>IF(AND(NOT(B723=""),NOT(LEFT(Personeelsinzet!L$16,10)="medewerker")),K$302,0)</f>
        <v>0</v>
      </c>
      <c r="E723">
        <f t="shared" si="10"/>
        <v>0</v>
      </c>
    </row>
    <row r="724" spans="1:6" x14ac:dyDescent="0.2">
      <c r="A724" t="str">
        <f>'Simulatie kostenplan'!$B$25</f>
        <v>Personeelskosten</v>
      </c>
      <c r="B724" s="120" t="str">
        <f>IF('Simulatie kostenplan'!$E$36='Simulatie kostenplan'!$F$22,"",IF(AND($B$300="JA",NOT(LEFT(Personeelsinzet!$L$16,10)="medewerker"),LEFT(Personeelsinzet!$B$49,1)="1"),CONCATENATE("WP- ",WB!$J$4),
IF(AND($B$300="JA",NOT(LEFT(Personeelsinzet!$L$16,10)="medewerker"),LEFT(Personeelsinzet!$B$49,1)="2"),CONCATENATE("WP- ",WB!$J$5),
IF(AND($B$300="JA",NOT(LEFT(Personeelsinzet!$L$16,10)="medewerker"),LEFT(Personeelsinzet!$B$49,1)="3"),CONCATENATE("WP- ",WB!$J$6),
IF(AND($B$300="JA",NOT(LEFT(Personeelsinzet!$L$16,10)="medewerker"),LEFT(Personeelsinzet!$B$49,1)="4"),CONCATENATE("WP- ",WB!$J$7),
IF(AND($B$300="JA",NOT(LEFT(Personeelsinzet!$L$16,10)="medewerker"),LEFT(Personeelsinzet!$B$49,1)="5"),CONCATENATE("WP- ",WB!$J$8),
IF(AND($B$300="JA",NOT(LEFT(Personeelsinzet!$L$16,10)="medewerker"),LEFT(Personeelsinzet!$B$49,1)="6"),CONCATENATE("WP- ",WB!$J$9),
IF(AND($B$300="JA",NOT(LEFT(Personeelsinzet!$L$16,10)="medewerker"),LEFT(Personeelsinzet!$B$49,1)="7"),CONCATENATE("WP- ",WB!$J$10),""))))))))</f>
        <v/>
      </c>
      <c r="C724" s="121">
        <f>IF(B724="",0,IF(Personeelsinzet!$D$93=$AP$5,Personeelsinzet!L$49*K$303,
IF(AND(Personeelsinzet!$D$93=WB!$AP$6,Personeelskosten!$D$11=WB!$Q$5),Personeelsinzet!L$49*WB!$R$12,
IF(AND(Personeelsinzet!$D$93=WB!$AP$6,Personeelskosten!$D$11=WB!$Q$6),Personeelsinzet!L$49*WB!$R$13,""))))</f>
        <v>0</v>
      </c>
      <c r="D724" s="122">
        <f>IF(AND(NOT(B724=""),NOT(LEFT(Personeelsinzet!L$16,10)="medewerker")),K$302,0)</f>
        <v>0</v>
      </c>
      <c r="E724">
        <f t="shared" si="10"/>
        <v>0</v>
      </c>
    </row>
    <row r="725" spans="1:6" x14ac:dyDescent="0.2">
      <c r="A725" t="str">
        <f>'Simulatie kostenplan'!$B$25</f>
        <v>Personeelskosten</v>
      </c>
      <c r="B725" s="120" t="str">
        <f>IF('Simulatie kostenplan'!$E$36='Simulatie kostenplan'!$F$22,"",IF(AND($B$300="JA",NOT(LEFT(Personeelsinzet!$L$16,10)="medewerker"),LEFT(Personeelsinzet!$B$50,1)="1"),CONCATENATE("WP- ",WB!$J$4),
IF(AND($B$300="JA",NOT(LEFT(Personeelsinzet!$L$16,10)="medewerker"),LEFT(Personeelsinzet!$B$50,1)="2"),CONCATENATE("WP- ",WB!$J$5),
IF(AND($B$300="JA",NOT(LEFT(Personeelsinzet!$L$16,10)="medewerker"),LEFT(Personeelsinzet!$B$50,1)="3"),CONCATENATE("WP- ",WB!$J$6),
IF(AND($B$300="JA",NOT(LEFT(Personeelsinzet!$L$16,10)="medewerker"),LEFT(Personeelsinzet!$B$50,1)="4"),CONCATENATE("WP- ",WB!$J$7),
IF(AND($B$300="JA",NOT(LEFT(Personeelsinzet!$L$16,10)="medewerker"),LEFT(Personeelsinzet!$B$50,1)="5"),CONCATENATE("WP- ",WB!$J$8),
IF(AND($B$300="JA",NOT(LEFT(Personeelsinzet!$L$16,10)="medewerker"),LEFT(Personeelsinzet!$B$50,1)="6"),CONCATENATE("WP- ",WB!$J$9),
IF(AND($B$300="JA",NOT(LEFT(Personeelsinzet!$L$16,10)="medewerker"),LEFT(Personeelsinzet!$B$50,1)="7"),CONCATENATE("WP- ",WB!$J$10),""))))))))</f>
        <v/>
      </c>
      <c r="C725" s="121">
        <f>IF(B725="",0,IF(Personeelsinzet!$D$93=$AP$5,Personeelsinzet!L$50*K$303,
IF(AND(Personeelsinzet!$D$93=WB!$AP$6,Personeelskosten!$D$11=WB!$Q$5),Personeelsinzet!L$50*WB!$R$12,
IF(AND(Personeelsinzet!$D$93=WB!$AP$6,Personeelskosten!$D$11=WB!$Q$6),Personeelsinzet!L$50*WB!$R$13,""))))</f>
        <v>0</v>
      </c>
      <c r="D725" s="122">
        <f>IF(AND(NOT(B725=""),NOT(LEFT(Personeelsinzet!L$16,10)="medewerker")),K$302,0)</f>
        <v>0</v>
      </c>
      <c r="E725">
        <f t="shared" si="10"/>
        <v>0</v>
      </c>
    </row>
    <row r="726" spans="1:6" x14ac:dyDescent="0.2">
      <c r="A726" t="str">
        <f>'Simulatie kostenplan'!$B$25</f>
        <v>Personeelskosten</v>
      </c>
      <c r="B726" s="120" t="str">
        <f>IF('Simulatie kostenplan'!$E$36='Simulatie kostenplan'!$F$22,"",IF(AND($B$300="JA",NOT(LEFT(Personeelsinzet!$L$16,10)="medewerker"),LEFT(Personeelsinzet!$B$51,1)="1"),CONCATENATE("WP- ",WB!$J$4),
IF(AND($B$300="JA",NOT(LEFT(Personeelsinzet!$L$16,10)="medewerker"),LEFT(Personeelsinzet!$B$51,1)="2"),CONCATENATE("WP- ",WB!$J$5),
IF(AND($B$300="JA",NOT(LEFT(Personeelsinzet!$L$16,10)="medewerker"),LEFT(Personeelsinzet!$B$51,1)="3"),CONCATENATE("WP- ",WB!$J$6),
IF(AND($B$300="JA",NOT(LEFT(Personeelsinzet!$L$16,10)="medewerker"),LEFT(Personeelsinzet!$B$51,1)="4"),CONCATENATE("WP- ",WB!$J$7),
IF(AND($B$300="JA",NOT(LEFT(Personeelsinzet!$L$16,10)="medewerker"),LEFT(Personeelsinzet!$B$51,1)="5"),CONCATENATE("WP- ",WB!$J$8),
IF(AND($B$300="JA",NOT(LEFT(Personeelsinzet!$L$16,10)="medewerker"),LEFT(Personeelsinzet!$B$51,1)="6"),CONCATENATE("WP- ",WB!$J$9),
IF(AND($B$300="JA",NOT(LEFT(Personeelsinzet!$L$16,10)="medewerker"),LEFT(Personeelsinzet!$B$51,1)="7"),CONCATENATE("WP- ",WB!$J$10),""))))))))</f>
        <v/>
      </c>
      <c r="C726" s="121">
        <f>IF(B726="",0,IF(Personeelsinzet!$D$93=$AP$5,Personeelsinzet!L$51*K$303,
IF(AND(Personeelsinzet!$D$93=WB!$AP$6,Personeelskosten!$D$11=WB!$Q$5),Personeelsinzet!L$51*WB!$R$12,
IF(AND(Personeelsinzet!$D$93=WB!$AP$6,Personeelskosten!$D$11=WB!$Q$6),Personeelsinzet!L$51*WB!$R$13,""))))</f>
        <v>0</v>
      </c>
      <c r="D726" s="122">
        <f>IF(AND(NOT(B726=""),NOT(LEFT(Personeelsinzet!L$16,10)="medewerker")),K$302,0)</f>
        <v>0</v>
      </c>
      <c r="E726">
        <f t="shared" si="10"/>
        <v>0</v>
      </c>
    </row>
    <row r="727" spans="1:6" x14ac:dyDescent="0.2">
      <c r="A727" t="str">
        <f>'Simulatie kostenplan'!$B$25</f>
        <v>Personeelskosten</v>
      </c>
      <c r="B727" s="120" t="str">
        <f>IF('Simulatie kostenplan'!$E$36='Simulatie kostenplan'!$F$22,"",IF(AND($B$300="JA",NOT(LEFT(Personeelsinzet!$L$16,10)="medewerker"),LEFT(Personeelsinzet!$B$52,1)="1"),CONCATENATE("WP- ",WB!$J$4),
IF(AND($B$300="JA",NOT(LEFT(Personeelsinzet!$L$16,10)="medewerker"),LEFT(Personeelsinzet!$B$52,1)="2"),CONCATENATE("WP- ",WB!$J$5),
IF(AND($B$300="JA",NOT(LEFT(Personeelsinzet!$L$16,10)="medewerker"),LEFT(Personeelsinzet!$B$52,1)="3"),CONCATENATE("WP- ",WB!$J$6),
IF(AND($B$300="JA",NOT(LEFT(Personeelsinzet!$L$16,10)="medewerker"),LEFT(Personeelsinzet!$B$52,1)="4"),CONCATENATE("WP- ",WB!$J$7),
IF(AND($B$300="JA",NOT(LEFT(Personeelsinzet!$L$16,10)="medewerker"),LEFT(Personeelsinzet!$B$52,1)="5"),CONCATENATE("WP- ",WB!$J$8),
IF(AND($B$300="JA",NOT(LEFT(Personeelsinzet!$L$16,10)="medewerker"),LEFT(Personeelsinzet!$B$52,1)="6"),CONCATENATE("WP- ",WB!$J$9),
IF(AND($B$300="JA",NOT(LEFT(Personeelsinzet!$L$16,10)="medewerker"),LEFT(Personeelsinzet!$B$52,1)="7"),CONCATENATE("WP- ",WB!$J$10),""))))))))</f>
        <v/>
      </c>
      <c r="C727" s="121">
        <f>IF(B727="",0,IF(Personeelsinzet!$D$93=$AP$5,Personeelsinzet!L$52*K$303,
IF(AND(Personeelsinzet!$D$93=WB!$AP$6,Personeelskosten!$D$11=WB!$Q$5),Personeelsinzet!L$52*WB!$R$12,
IF(AND(Personeelsinzet!$D$93=WB!$AP$6,Personeelskosten!$D$11=WB!$Q$6),Personeelsinzet!L$52*WB!$R$13,""))))</f>
        <v>0</v>
      </c>
      <c r="D727" s="122">
        <f>IF(AND(NOT(B727=""),NOT(LEFT(Personeelsinzet!L$16,10)="medewerker")),K$302,0)</f>
        <v>0</v>
      </c>
      <c r="E727">
        <f t="shared" si="10"/>
        <v>0</v>
      </c>
    </row>
    <row r="728" spans="1:6" x14ac:dyDescent="0.2">
      <c r="A728" t="str">
        <f>'Simulatie kostenplan'!$B$25</f>
        <v>Personeelskosten</v>
      </c>
      <c r="B728" s="120" t="str">
        <f>IF('Simulatie kostenplan'!$E$36='Simulatie kostenplan'!$F$22,"",IF(AND($B$300="JA",NOT(LEFT(Personeelsinzet!$L$16,10)="medewerker"),LEFT(Personeelsinzet!$B$53,1)="1"),CONCATENATE("WP- ",WB!$J$4),
IF(AND($B$300="JA",NOT(LEFT(Personeelsinzet!$L$16,10)="medewerker"),LEFT(Personeelsinzet!$B$53,1)="2"),CONCATENATE("WP- ",WB!$J$5),
IF(AND($B$300="JA",NOT(LEFT(Personeelsinzet!$L$16,10)="medewerker"),LEFT(Personeelsinzet!$B$53,1)="3"),CONCATENATE("WP- ",WB!$J$6),
IF(AND($B$300="JA",NOT(LEFT(Personeelsinzet!$L$16,10)="medewerker"),LEFT(Personeelsinzet!$B$53,1)="4"),CONCATENATE("WP- ",WB!$J$7),
IF(AND($B$300="JA",NOT(LEFT(Personeelsinzet!$L$16,10)="medewerker"),LEFT(Personeelsinzet!$B$53,1)="5"),CONCATENATE("WP- ",WB!$J$8),
IF(AND($B$300="JA",NOT(LEFT(Personeelsinzet!$L$16,10)="medewerker"),LEFT(Personeelsinzet!$B$53,1)="6"),CONCATENATE("WP- ",WB!$J$9),
IF(AND($B$300="JA",NOT(LEFT(Personeelsinzet!$L$16,10)="medewerker"),LEFT(Personeelsinzet!$B$53,1)="7"),CONCATENATE("WP- ",WB!$J$10),""))))))))</f>
        <v/>
      </c>
      <c r="C728" s="121">
        <f>IF(B728="",0,IF(Personeelsinzet!$D$93=$AP$5,Personeelsinzet!L$53*K$303,
IF(AND(Personeelsinzet!$D$93=WB!$AP$6,Personeelskosten!$D$11=WB!$Q$5),Personeelsinzet!L$53*WB!$R$12,
IF(AND(Personeelsinzet!$D$93=WB!$AP$6,Personeelskosten!$D$11=WB!$Q$6),Personeelsinzet!L$53*WB!$R$13,""))))</f>
        <v>0</v>
      </c>
      <c r="D728" s="122">
        <f>IF(AND(NOT(B728=""),NOT(LEFT(Personeelsinzet!L$16,10)="medewerker")),K$302,0)</f>
        <v>0</v>
      </c>
      <c r="E728">
        <f t="shared" si="10"/>
        <v>0</v>
      </c>
    </row>
    <row r="729" spans="1:6" x14ac:dyDescent="0.2">
      <c r="A729" t="str">
        <f>'Simulatie kostenplan'!$B$25</f>
        <v>Personeelskosten</v>
      </c>
      <c r="B729" s="120" t="str">
        <f>IF('Simulatie kostenplan'!$E$36='Simulatie kostenplan'!$F$22,"",IF(AND($B$300="JA",NOT(LEFT(Personeelsinzet!$L$16,10)="medewerker"),LEFT(Personeelsinzet!$B$54,1)="1"),CONCATENATE("WP- ",WB!$J$4),
IF(AND($B$300="JA",NOT(LEFT(Personeelsinzet!$L$16,10)="medewerker"),LEFT(Personeelsinzet!$B$54,1)="2"),CONCATENATE("WP- ",WB!$J$5),
IF(AND($B$300="JA",NOT(LEFT(Personeelsinzet!$L$16,10)="medewerker"),LEFT(Personeelsinzet!$B$54,1)="3"),CONCATENATE("WP- ",WB!$J$6),
IF(AND($B$300="JA",NOT(LEFT(Personeelsinzet!$L$16,10)="medewerker"),LEFT(Personeelsinzet!$B$54,1)="4"),CONCATENATE("WP- ",WB!$J$7),
IF(AND($B$300="JA",NOT(LEFT(Personeelsinzet!$L$16,10)="medewerker"),LEFT(Personeelsinzet!$B$54,1)="5"),CONCATENATE("WP- ",WB!$J$8),
IF(AND($B$300="JA",NOT(LEFT(Personeelsinzet!$L$16,10)="medewerker"),LEFT(Personeelsinzet!$B$54,1)="6"),CONCATENATE("WP- ",WB!$J$9),
IF(AND($B$300="JA",NOT(LEFT(Personeelsinzet!$L$16,10)="medewerker"),LEFT(Personeelsinzet!$B$54,1)="7"),CONCATENATE("WP- ",WB!$J$10),""))))))))</f>
        <v/>
      </c>
      <c r="C729" s="121">
        <f>IF(B729="",0,IF(Personeelsinzet!$D$93=$AP$5,Personeelsinzet!L$54*K$303,
IF(AND(Personeelsinzet!$D$93=WB!$AP$6,Personeelskosten!$D$11=WB!$Q$5),Personeelsinzet!L$54*WB!$R$12,
IF(AND(Personeelsinzet!$D$93=WB!$AP$6,Personeelskosten!$D$11=WB!$Q$6),Personeelsinzet!L$54*WB!$R$13,""))))</f>
        <v>0</v>
      </c>
      <c r="D729" s="122">
        <f>IF(AND(NOT(B729=""),NOT(LEFT(Personeelsinzet!L$16,10)="medewerker")),K$302,0)</f>
        <v>0</v>
      </c>
      <c r="E729">
        <f t="shared" si="10"/>
        <v>0</v>
      </c>
    </row>
    <row r="730" spans="1:6" x14ac:dyDescent="0.2">
      <c r="A730" t="str">
        <f>'Simulatie kostenplan'!$B$25</f>
        <v>Personeelskosten</v>
      </c>
      <c r="B730" s="120" t="str">
        <f>IF('Simulatie kostenplan'!$E$36='Simulatie kostenplan'!$F$22,"",IF(AND($B$300="JA",NOT(LEFT(Personeelsinzet!$L$16,10)="medewerker"),LEFT(Personeelsinzet!$B$55,1)="1"),CONCATENATE("WP- ",WB!$J$4),
IF(AND($B$300="JA",NOT(LEFT(Personeelsinzet!$L$16,10)="medewerker"),LEFT(Personeelsinzet!$B$55,1)="2"),CONCATENATE("WP- ",WB!$J$5),
IF(AND($B$300="JA",NOT(LEFT(Personeelsinzet!$L$16,10)="medewerker"),LEFT(Personeelsinzet!$B$55,1)="3"),CONCATENATE("WP- ",WB!$J$6),
IF(AND($B$300="JA",NOT(LEFT(Personeelsinzet!$L$16,10)="medewerker"),LEFT(Personeelsinzet!$B$55,1)="4"),CONCATENATE("WP- ",WB!$J$7),
IF(AND($B$300="JA",NOT(LEFT(Personeelsinzet!$L$16,10)="medewerker"),LEFT(Personeelsinzet!$B$55,1)="5"),CONCATENATE("WP- ",WB!$J$8),
IF(AND($B$300="JA",NOT(LEFT(Personeelsinzet!$L$16,10)="medewerker"),LEFT(Personeelsinzet!$B$55,1)="6"),CONCATENATE("WP- ",WB!$J$9),
IF(AND($B$300="JA",NOT(LEFT(Personeelsinzet!$L$16,10)="medewerker"),LEFT(Personeelsinzet!$B$55,1)="7"),CONCATENATE("WP- ",WB!$J$10),""))))))))</f>
        <v/>
      </c>
      <c r="C730" s="121">
        <f>IF(B730="",0,IF(Personeelsinzet!$D$93=$AP$5,Personeelsinzet!L$55*K$303,
IF(AND(Personeelsinzet!$D$93=WB!$AP$6,Personeelskosten!$D$11=WB!$Q$5),Personeelsinzet!L$55*WB!$R$12,
IF(AND(Personeelsinzet!$D$93=WB!$AP$6,Personeelskosten!$D$11=WB!$Q$6),Personeelsinzet!L$55*WB!$R$13,""))))</f>
        <v>0</v>
      </c>
      <c r="D730" s="122">
        <f>IF(AND(NOT(B730=""),NOT(LEFT(Personeelsinzet!L$16,10)="medewerker")),K$302,0)</f>
        <v>0</v>
      </c>
      <c r="E730">
        <f t="shared" si="10"/>
        <v>0</v>
      </c>
    </row>
    <row r="731" spans="1:6" x14ac:dyDescent="0.2">
      <c r="A731" t="str">
        <f>'Simulatie kostenplan'!$B$25</f>
        <v>Personeelskosten</v>
      </c>
      <c r="B731" s="120" t="str">
        <f>IF('Simulatie kostenplan'!$E$36='Simulatie kostenplan'!$F$22,"",IF(AND($B$300="JA",NOT(LEFT(Personeelsinzet!$M$16,10)="medewerker"),LEFT(Personeelsinzet!$B$21,1)="1"),CONCATENATE("WP- ",WB!$J$4),
IF(AND($B$300="JA",NOT(LEFT(Personeelsinzet!$M$16,10)="medewerker"),LEFT(Personeelsinzet!$B$21,1)="2"),CONCATENATE("WP- ",WB!$J$5),
IF(AND($B$300="JA",NOT(LEFT(Personeelsinzet!$M$16,10)="medewerker"),LEFT(Personeelsinzet!$B$21,1)="3"),CONCATENATE("WP- ",WB!$J$6),
IF(AND($B$300="JA",NOT(LEFT(Personeelsinzet!$M$16,10)="medewerker"),LEFT(Personeelsinzet!$B$21,1)="4"),CONCATENATE("WP- ",WB!$J$7),
IF(AND($B$300="JA",NOT(LEFT(Personeelsinzet!$M$16,10)="medewerker"),LEFT(Personeelsinzet!$B$21,1)="5"),CONCATENATE("WP- ",WB!$J$8),
IF(AND($B$300="JA",NOT(LEFT(Personeelsinzet!$M$16,10)="medewerker"),LEFT(Personeelsinzet!$B$21,1)="6"),CONCATENATE("WP- ",WB!$J$9),
IF(AND($B$300="JA",NOT(LEFT(Personeelsinzet!$M$16,10)="medewerker"),LEFT(Personeelsinzet!$B$21,1)="7"),CONCATENATE("WP- ",WB!$J$10),""))))))))</f>
        <v/>
      </c>
      <c r="C731" s="121">
        <f>IF(B731="",0,IF(Personeelsinzet!$D$93=$AP$5,Personeelsinzet!M$21*L$303,
IF(AND(Personeelsinzet!$D$93=WB!$AP$6,Personeelskosten!$D$11=WB!$Q$5),Personeelsinzet!M$21*WB!$R$12,
IF(AND(Personeelsinzet!$D$93=WB!$AP$6,Personeelskosten!$D$11=WB!$Q$6),Personeelsinzet!M$21*WB!$R$13,""))))</f>
        <v>0</v>
      </c>
      <c r="D731" s="122">
        <f>IF(AND(NOT(B731=""),NOT(LEFT(Personeelsinzet!M$16,10)="medewerker")),L$302,0)</f>
        <v>0</v>
      </c>
      <c r="E731">
        <f t="shared" si="10"/>
        <v>0</v>
      </c>
      <c r="F731" s="120"/>
    </row>
    <row r="732" spans="1:6" x14ac:dyDescent="0.2">
      <c r="A732" t="str">
        <f>'Simulatie kostenplan'!$B$25</f>
        <v>Personeelskosten</v>
      </c>
      <c r="B732" s="120" t="str">
        <f>IF('Simulatie kostenplan'!$E$36='Simulatie kostenplan'!$F$22,"",IF(AND($B$300="JA",NOT(LEFT(Personeelsinzet!$M$16,10)="medewerker"),LEFT(Personeelsinzet!$B$22,1)="1"),CONCATENATE("WP- ",WB!$J$4),
IF(AND($B$300="JA",NOT(LEFT(Personeelsinzet!$M$16,10)="medewerker"),LEFT(Personeelsinzet!$B$22,1)="2"),CONCATENATE("WP- ",WB!$J$5),
IF(AND($B$300="JA",NOT(LEFT(Personeelsinzet!$M$16,10)="medewerker"),LEFT(Personeelsinzet!$B$22,1)="3"),CONCATENATE("WP- ",WB!$J$6),
IF(AND($B$300="JA",NOT(LEFT(Personeelsinzet!$M$16,10)="medewerker"),LEFT(Personeelsinzet!$B$22,1)="4"),CONCATENATE("WP- ",WB!$J$7),
IF(AND($B$300="JA",NOT(LEFT(Personeelsinzet!$M$16,10)="medewerker"),LEFT(Personeelsinzet!$B$22,1)="5"),CONCATENATE("WP- ",WB!$J$8),
IF(AND($B$300="JA",NOT(LEFT(Personeelsinzet!$M$16,10)="medewerker"),LEFT(Personeelsinzet!$B$22,1)="6"),CONCATENATE("WP- ",WB!$J$9),
IF(AND($B$300="JA",NOT(LEFT(Personeelsinzet!$M$16,10)="medewerker"),LEFT(Personeelsinzet!$B$22,1)="7"),CONCATENATE("WP- ",WB!$J$10),""))))))))</f>
        <v/>
      </c>
      <c r="C732" s="121">
        <f>IF(B732="",0,IF(Personeelsinzet!$D$93=$AP$5,Personeelsinzet!M$22*L$303,
IF(AND(Personeelsinzet!$D$93=WB!$AP$6,Personeelskosten!$D$11=WB!$Q$5),Personeelsinzet!M$22*WB!$R$12,
IF(AND(Personeelsinzet!$D$93=WB!$AP$6,Personeelskosten!$D$11=WB!$Q$6),Personeelsinzet!M$22*WB!$R$13,""))))</f>
        <v>0</v>
      </c>
      <c r="D732" s="122">
        <f>IF(AND(NOT(B732=""),NOT(LEFT(Personeelsinzet!M$16,10)="medewerker")),L$302,0)</f>
        <v>0</v>
      </c>
      <c r="E732">
        <f t="shared" si="10"/>
        <v>0</v>
      </c>
    </row>
    <row r="733" spans="1:6" x14ac:dyDescent="0.2">
      <c r="A733" t="str">
        <f>'Simulatie kostenplan'!$B$25</f>
        <v>Personeelskosten</v>
      </c>
      <c r="B733" s="120" t="str">
        <f>IF('Simulatie kostenplan'!$E$36='Simulatie kostenplan'!$F$22,"",IF(AND($B$300="JA",NOT(LEFT(Personeelsinzet!$M$16,10)="medewerker"),LEFT(Personeelsinzet!$B$23,1)="1"),CONCATENATE("WP- ",WB!$J$4),
IF(AND($B$300="JA",NOT(LEFT(Personeelsinzet!$M$16,10)="medewerker"),LEFT(Personeelsinzet!$B$23,1)="2"),CONCATENATE("WP- ",WB!$J$5),
IF(AND($B$300="JA",NOT(LEFT(Personeelsinzet!$M$16,10)="medewerker"),LEFT(Personeelsinzet!$B$23,1)="3"),CONCATENATE("WP- ",WB!$J$6),
IF(AND($B$300="JA",NOT(LEFT(Personeelsinzet!$M$16,10)="medewerker"),LEFT(Personeelsinzet!$B$23,1)="4"),CONCATENATE("WP- ",WB!$J$7),
IF(AND($B$300="JA",NOT(LEFT(Personeelsinzet!$M$16,10)="medewerker"),LEFT(Personeelsinzet!$B$23,1)="5"),CONCATENATE("WP- ",WB!$J$8),
IF(AND($B$300="JA",NOT(LEFT(Personeelsinzet!$M$16,10)="medewerker"),LEFT(Personeelsinzet!$B$23,1)="6"),CONCATENATE("WP- ",WB!$J$9),
IF(AND($B$300="JA",NOT(LEFT(Personeelsinzet!$M$16,10)="medewerker"),LEFT(Personeelsinzet!$B$23,1)="7"),CONCATENATE("WP- ",WB!$J$10),""))))))))</f>
        <v/>
      </c>
      <c r="C733" s="121">
        <f>IF(B733="",0,IF(Personeelsinzet!$D$93=$AP$5,Personeelsinzet!M$23*L$303,
IF(AND(Personeelsinzet!$D$93=WB!$AP$6,Personeelskosten!$D$11=WB!$Q$5),Personeelsinzet!M$23*WB!$R$12,
IF(AND(Personeelsinzet!$D$93=WB!$AP$6,Personeelskosten!$D$11=WB!$Q$6),Personeelsinzet!M$23*WB!$R$13,""))))</f>
        <v>0</v>
      </c>
      <c r="D733" s="122">
        <f>IF(AND(NOT(B733=""),NOT(LEFT(Personeelsinzet!M$16,10)="medewerker")),L$302,0)</f>
        <v>0</v>
      </c>
      <c r="E733">
        <f t="shared" si="10"/>
        <v>0</v>
      </c>
    </row>
    <row r="734" spans="1:6" x14ac:dyDescent="0.2">
      <c r="A734" t="str">
        <f>'Simulatie kostenplan'!$B$25</f>
        <v>Personeelskosten</v>
      </c>
      <c r="B734" s="120" t="str">
        <f>IF('Simulatie kostenplan'!$E$36='Simulatie kostenplan'!$F$22,"",IF(AND($B$300="JA",NOT(LEFT(Personeelsinzet!$M$16,10)="medewerker"),LEFT(Personeelsinzet!$B$24,1)="1"),CONCATENATE("WP- ",WB!$J$4),
IF(AND($B$300="JA",NOT(LEFT(Personeelsinzet!$M$16,10)="medewerker"),LEFT(Personeelsinzet!$B$24,1)="2"),CONCATENATE("WP- ",WB!$J$5),
IF(AND($B$300="JA",NOT(LEFT(Personeelsinzet!$M$16,10)="medewerker"),LEFT(Personeelsinzet!$B$24,1)="3"),CONCATENATE("WP- ",WB!$J$6),
IF(AND($B$300="JA",NOT(LEFT(Personeelsinzet!$M$16,10)="medewerker"),LEFT(Personeelsinzet!$B$24,1)="4"),CONCATENATE("WP- ",WB!$J$7),
IF(AND($B$300="JA",NOT(LEFT(Personeelsinzet!$M$16,10)="medewerker"),LEFT(Personeelsinzet!$B$24,1)="5"),CONCATENATE("WP- ",WB!$J$8),
IF(AND($B$300="JA",NOT(LEFT(Personeelsinzet!$M$16,10)="medewerker"),LEFT(Personeelsinzet!$B$24,1)="6"),CONCATENATE("WP- ",WB!$J$9),
IF(AND($B$300="JA",NOT(LEFT(Personeelsinzet!$M$16,10)="medewerker"),LEFT(Personeelsinzet!$B$24,1)="7"),CONCATENATE("WP- ",WB!$J$10),""))))))))</f>
        <v/>
      </c>
      <c r="C734" s="121">
        <f>IF(B734="",0,IF(Personeelsinzet!$D$93=$AP$5,Personeelsinzet!M$24*L$303,
IF(AND(Personeelsinzet!$D$93=WB!$AP$6,Personeelskosten!$D$11=WB!$Q$5),Personeelsinzet!M$24*WB!$R$12,
IF(AND(Personeelsinzet!$D$93=WB!$AP$6,Personeelskosten!$D$11=WB!$Q$6),Personeelsinzet!M$24*WB!$R$13,""))))</f>
        <v>0</v>
      </c>
      <c r="D734" s="122">
        <f>IF(AND(NOT(B734=""),NOT(LEFT(Personeelsinzet!M$16,10)="medewerker")),L$302,0)</f>
        <v>0</v>
      </c>
      <c r="E734">
        <f t="shared" si="10"/>
        <v>0</v>
      </c>
    </row>
    <row r="735" spans="1:6" x14ac:dyDescent="0.2">
      <c r="A735" t="str">
        <f>'Simulatie kostenplan'!$B$25</f>
        <v>Personeelskosten</v>
      </c>
      <c r="B735" s="120" t="str">
        <f>IF('Simulatie kostenplan'!$E$36='Simulatie kostenplan'!$F$22,"",IF(AND($B$300="JA",NOT(LEFT(Personeelsinzet!$M$16,10)="medewerker"),LEFT(Personeelsinzet!$B$25,1)="1"),CONCATENATE("WP- ",WB!$J$4),
IF(AND($B$300="JA",NOT(LEFT(Personeelsinzet!$M$16,10)="medewerker"),LEFT(Personeelsinzet!$B$25,1)="2"),CONCATENATE("WP- ",WB!$J$5),
IF(AND($B$300="JA",NOT(LEFT(Personeelsinzet!$M$16,10)="medewerker"),LEFT(Personeelsinzet!$B$25,1)="3"),CONCATENATE("WP- ",WB!$J$6),
IF(AND($B$300="JA",NOT(LEFT(Personeelsinzet!$M$16,10)="medewerker"),LEFT(Personeelsinzet!$B$25,1)="4"),CONCATENATE("WP- ",WB!$J$7),
IF(AND($B$300="JA",NOT(LEFT(Personeelsinzet!$M$16,10)="medewerker"),LEFT(Personeelsinzet!$B$25,1)="5"),CONCATENATE("WP- ",WB!$J$8),
IF(AND($B$300="JA",NOT(LEFT(Personeelsinzet!$M$16,10)="medewerker"),LEFT(Personeelsinzet!$B$25,1)="6"),CONCATENATE("WP- ",WB!$J$9),
IF(AND($B$300="JA",NOT(LEFT(Personeelsinzet!$M$16,10)="medewerker"),LEFT(Personeelsinzet!$B$25,1)="7"),CONCATENATE("WP- ",WB!$J$10),""))))))))</f>
        <v/>
      </c>
      <c r="C735" s="121">
        <f>IF(B735="",0,IF(Personeelsinzet!$D$93=$AP$5,Personeelsinzet!M$25*L$303,
IF(AND(Personeelsinzet!$D$93=WB!$AP$6,Personeelskosten!$D$11=WB!$Q$5),Personeelsinzet!M$25*WB!$R$12,
IF(AND(Personeelsinzet!$D$93=WB!$AP$6,Personeelskosten!$D$11=WB!$Q$6),Personeelsinzet!M$25*WB!$R$13,""))))</f>
        <v>0</v>
      </c>
      <c r="D735" s="122">
        <f>IF(AND(NOT(B735=""),NOT(LEFT(Personeelsinzet!M$16,10)="medewerker")),L$302,0)</f>
        <v>0</v>
      </c>
      <c r="E735">
        <f t="shared" si="10"/>
        <v>0</v>
      </c>
    </row>
    <row r="736" spans="1:6" x14ac:dyDescent="0.2">
      <c r="A736" t="str">
        <f>'Simulatie kostenplan'!$B$25</f>
        <v>Personeelskosten</v>
      </c>
      <c r="B736" s="120" t="str">
        <f>IF('Simulatie kostenplan'!$E$36='Simulatie kostenplan'!$F$22,"",IF(AND($B$300="JA",NOT(LEFT(Personeelsinzet!$M$16,10)="medewerker"),LEFT(Personeelsinzet!$B$26,1)="1"),CONCATENATE("WP- ",WB!$J$4),
IF(AND($B$300="JA",NOT(LEFT(Personeelsinzet!$M$16,10)="medewerker"),LEFT(Personeelsinzet!$B$26,1)="2"),CONCATENATE("WP- ",WB!$J$5),
IF(AND($B$300="JA",NOT(LEFT(Personeelsinzet!$M$16,10)="medewerker"),LEFT(Personeelsinzet!$B$26,1)="3"),CONCATENATE("WP- ",WB!$J$6),
IF(AND($B$300="JA",NOT(LEFT(Personeelsinzet!$M$16,10)="medewerker"),LEFT(Personeelsinzet!$B$26,1)="4"),CONCATENATE("WP- ",WB!$J$7),
IF(AND($B$300="JA",NOT(LEFT(Personeelsinzet!$M$16,10)="medewerker"),LEFT(Personeelsinzet!$B$26,1)="5"),CONCATENATE("WP- ",WB!$J$8),
IF(AND($B$300="JA",NOT(LEFT(Personeelsinzet!$M$16,10)="medewerker"),LEFT(Personeelsinzet!$B$26,1)="6"),CONCATENATE("WP- ",WB!$J$9),
IF(AND($B$300="JA",NOT(LEFT(Personeelsinzet!$M$16,10)="medewerker"),LEFT(Personeelsinzet!$B$26,1)="7"),CONCATENATE("WP- ",WB!$J$10),""))))))))</f>
        <v/>
      </c>
      <c r="C736" s="121">
        <f>IF(B736="",0,IF(Personeelsinzet!$D$93=$AP$5,Personeelsinzet!M$26*L$303,
IF(AND(Personeelsinzet!$D$93=WB!$AP$6,Personeelskosten!$D$11=WB!$Q$5),Personeelsinzet!M$26*WB!$R$12,
IF(AND(Personeelsinzet!$D$93=WB!$AP$6,Personeelskosten!$D$11=WB!$Q$6),Personeelsinzet!M$26*WB!$R$13,""))))</f>
        <v>0</v>
      </c>
      <c r="D736" s="122">
        <f>IF(AND(NOT(B736=""),NOT(LEFT(Personeelsinzet!M$16,10)="medewerker")),L$302,0)</f>
        <v>0</v>
      </c>
      <c r="E736">
        <f t="shared" si="10"/>
        <v>0</v>
      </c>
    </row>
    <row r="737" spans="1:5" x14ac:dyDescent="0.2">
      <c r="A737" t="str">
        <f>'Simulatie kostenplan'!$B$25</f>
        <v>Personeelskosten</v>
      </c>
      <c r="B737" s="120" t="str">
        <f>IF('Simulatie kostenplan'!$E$36='Simulatie kostenplan'!$F$22,"",IF(AND($B$300="JA",NOT(LEFT(Personeelsinzet!$M$16,10)="medewerker"),LEFT(Personeelsinzet!$B$27,1)="1"),CONCATENATE("WP- ",WB!$J$4),
IF(AND($B$300="JA",NOT(LEFT(Personeelsinzet!$M$16,10)="medewerker"),LEFT(Personeelsinzet!$B$27,1)="2"),CONCATENATE("WP- ",WB!$J$5),
IF(AND($B$300="JA",NOT(LEFT(Personeelsinzet!$M$16,10)="medewerker"),LEFT(Personeelsinzet!$B$27,1)="3"),CONCATENATE("WP- ",WB!$J$6),
IF(AND($B$300="JA",NOT(LEFT(Personeelsinzet!$M$16,10)="medewerker"),LEFT(Personeelsinzet!$B$27,1)="4"),CONCATENATE("WP- ",WB!$J$7),
IF(AND($B$300="JA",NOT(LEFT(Personeelsinzet!$M$16,10)="medewerker"),LEFT(Personeelsinzet!$B$27,1)="5"),CONCATENATE("WP- ",WB!$J$8),
IF(AND($B$300="JA",NOT(LEFT(Personeelsinzet!$M$16,10)="medewerker"),LEFT(Personeelsinzet!$B$27,1)="6"),CONCATENATE("WP- ",WB!$J$9),
IF(AND($B$300="JA",NOT(LEFT(Personeelsinzet!$M$16,10)="medewerker"),LEFT(Personeelsinzet!$B$27,1)="7"),CONCATENATE("WP- ",WB!$J$10),""))))))))</f>
        <v/>
      </c>
      <c r="C737" s="121">
        <f>IF(B737="",0,IF(Personeelsinzet!$D$93=$AP$5,Personeelsinzet!M$27*L$303,
IF(AND(Personeelsinzet!$D$93=WB!$AP$6,Personeelskosten!$D$11=WB!$Q$5),Personeelsinzet!M$27*WB!$R$12,
IF(AND(Personeelsinzet!$D$93=WB!$AP$6,Personeelskosten!$D$11=WB!$Q$6),Personeelsinzet!M$27*WB!$R$13,""))))</f>
        <v>0</v>
      </c>
      <c r="D737" s="122">
        <f>IF(AND(NOT(B737=""),NOT(LEFT(Personeelsinzet!M$16,10)="medewerker")),L$302,0)</f>
        <v>0</v>
      </c>
      <c r="E737">
        <f t="shared" si="10"/>
        <v>0</v>
      </c>
    </row>
    <row r="738" spans="1:5" x14ac:dyDescent="0.2">
      <c r="A738" t="str">
        <f>'Simulatie kostenplan'!$B$25</f>
        <v>Personeelskosten</v>
      </c>
      <c r="B738" s="120" t="str">
        <f>IF('Simulatie kostenplan'!$E$36='Simulatie kostenplan'!$F$22,"",IF(AND($B$300="JA",NOT(LEFT(Personeelsinzet!$M$16,10)="medewerker"),LEFT(Personeelsinzet!$B$28,1)="1"),CONCATENATE("WP- ",WB!$J$4),
IF(AND($B$300="JA",NOT(LEFT(Personeelsinzet!$M$16,10)="medewerker"),LEFT(Personeelsinzet!$B$28,1)="2"),CONCATENATE("WP- ",WB!$J$5),
IF(AND($B$300="JA",NOT(LEFT(Personeelsinzet!$M$16,10)="medewerker"),LEFT(Personeelsinzet!$B$28,1)="3"),CONCATENATE("WP- ",WB!$J$6),
IF(AND($B$300="JA",NOT(LEFT(Personeelsinzet!$M$16,10)="medewerker"),LEFT(Personeelsinzet!$B$28,1)="4"),CONCATENATE("WP- ",WB!$J$7),
IF(AND($B$300="JA",NOT(LEFT(Personeelsinzet!$M$16,10)="medewerker"),LEFT(Personeelsinzet!$B$28,1)="5"),CONCATENATE("WP- ",WB!$J$8),
IF(AND($B$300="JA",NOT(LEFT(Personeelsinzet!$M$16,10)="medewerker"),LEFT(Personeelsinzet!$B$28,1)="6"),CONCATENATE("WP- ",WB!$J$9),
IF(AND($B$300="JA",NOT(LEFT(Personeelsinzet!$M$16,10)="medewerker"),LEFT(Personeelsinzet!$B$28,1)="7"),CONCATENATE("WP- ",WB!$J$10),""))))))))</f>
        <v/>
      </c>
      <c r="C738" s="121">
        <f>IF(B738="",0,IF(Personeelsinzet!$D$93=$AP$5,Personeelsinzet!M$28*L$303,
IF(AND(Personeelsinzet!$D$93=WB!$AP$6,Personeelskosten!$D$11=WB!$Q$5),Personeelsinzet!M$28*WB!$R$12,
IF(AND(Personeelsinzet!$D$93=WB!$AP$6,Personeelskosten!$D$11=WB!$Q$6),Personeelsinzet!M$28*WB!$R$13,""))))</f>
        <v>0</v>
      </c>
      <c r="D738" s="122">
        <f>IF(AND(NOT(B738=""),NOT(LEFT(Personeelsinzet!M$16,10)="medewerker")),L$302,0)</f>
        <v>0</v>
      </c>
      <c r="E738">
        <f t="shared" si="10"/>
        <v>0</v>
      </c>
    </row>
    <row r="739" spans="1:5" x14ac:dyDescent="0.2">
      <c r="A739" t="str">
        <f>'Simulatie kostenplan'!$B$25</f>
        <v>Personeelskosten</v>
      </c>
      <c r="B739" s="120" t="str">
        <f>IF('Simulatie kostenplan'!$E$36='Simulatie kostenplan'!$F$22,"",IF(AND($B$300="JA",NOT(LEFT(Personeelsinzet!$M$16,10)="medewerker"),LEFT(Personeelsinzet!$B$29,1)="1"),CONCATENATE("WP- ",WB!$J$4),
IF(AND($B$300="JA",NOT(LEFT(Personeelsinzet!$M$16,10)="medewerker"),LEFT(Personeelsinzet!$B$29,1)="2"),CONCATENATE("WP- ",WB!$J$5),
IF(AND($B$300="JA",NOT(LEFT(Personeelsinzet!$M$16,10)="medewerker"),LEFT(Personeelsinzet!$B$29,1)="3"),CONCATENATE("WP- ",WB!$J$6),
IF(AND($B$300="JA",NOT(LEFT(Personeelsinzet!$M$16,10)="medewerker"),LEFT(Personeelsinzet!$B$29,1)="4"),CONCATENATE("WP- ",WB!$J$7),
IF(AND($B$300="JA",NOT(LEFT(Personeelsinzet!$M$16,10)="medewerker"),LEFT(Personeelsinzet!$B$29,1)="5"),CONCATENATE("WP- ",WB!$J$8),
IF(AND($B$300="JA",NOT(LEFT(Personeelsinzet!$M$16,10)="medewerker"),LEFT(Personeelsinzet!$B$29,1)="6"),CONCATENATE("WP- ",WB!$J$9),
IF(AND($B$300="JA",NOT(LEFT(Personeelsinzet!$M$16,10)="medewerker"),LEFT(Personeelsinzet!$B$29,1)="7"),CONCATENATE("WP- ",WB!$J$10),""))))))))</f>
        <v/>
      </c>
      <c r="C739" s="121">
        <f>IF(B739="",0,IF(Personeelsinzet!$D$93=$AP$5,Personeelsinzet!M$29*L$303,
IF(AND(Personeelsinzet!$D$93=WB!$AP$6,Personeelskosten!$D$11=WB!$Q$5),Personeelsinzet!M$29*WB!$R$12,
IF(AND(Personeelsinzet!$D$93=WB!$AP$6,Personeelskosten!$D$11=WB!$Q$6),Personeelsinzet!M$29*WB!$R$13,""))))</f>
        <v>0</v>
      </c>
      <c r="D739" s="122">
        <f>IF(AND(NOT(B739=""),NOT(LEFT(Personeelsinzet!M$16,10)="medewerker")),L$302,0)</f>
        <v>0</v>
      </c>
      <c r="E739">
        <f t="shared" si="10"/>
        <v>0</v>
      </c>
    </row>
    <row r="740" spans="1:5" x14ac:dyDescent="0.2">
      <c r="A740" t="str">
        <f>'Simulatie kostenplan'!$B$25</f>
        <v>Personeelskosten</v>
      </c>
      <c r="B740" s="120" t="str">
        <f>IF('Simulatie kostenplan'!$E$36='Simulatie kostenplan'!$F$22,"",IF(AND($B$300="JA",NOT(LEFT(Personeelsinzet!$M$16,10)="medewerker"),LEFT(Personeelsinzet!$B$30,1)="1"),CONCATENATE("WP- ",WB!$J$4),
IF(AND($B$300="JA",NOT(LEFT(Personeelsinzet!$M$16,10)="medewerker"),LEFT(Personeelsinzet!$B$30,1)="2"),CONCATENATE("WP- ",WB!$J$5),
IF(AND($B$300="JA",NOT(LEFT(Personeelsinzet!$M$16,10)="medewerker"),LEFT(Personeelsinzet!$B$30,1)="3"),CONCATENATE("WP- ",WB!$J$6),
IF(AND($B$300="JA",NOT(LEFT(Personeelsinzet!$M$16,10)="medewerker"),LEFT(Personeelsinzet!$B$30,1)="4"),CONCATENATE("WP- ",WB!$J$7),
IF(AND($B$300="JA",NOT(LEFT(Personeelsinzet!$M$16,10)="medewerker"),LEFT(Personeelsinzet!$B$30,1)="5"),CONCATENATE("WP- ",WB!$J$8),
IF(AND($B$300="JA",NOT(LEFT(Personeelsinzet!$M$16,10)="medewerker"),LEFT(Personeelsinzet!$B$30,1)="6"),CONCATENATE("WP- ",WB!$J$9),
IF(AND($B$300="JA",NOT(LEFT(Personeelsinzet!$M$16,10)="medewerker"),LEFT(Personeelsinzet!$B$30,1)="7"),CONCATENATE("WP- ",WB!$J$10),""))))))))</f>
        <v/>
      </c>
      <c r="C740" s="121">
        <f>IF(B740="",0,IF(Personeelsinzet!$D$93=$AP$5,Personeelsinzet!M$30*L$303,
IF(AND(Personeelsinzet!$D$93=WB!$AP$6,Personeelskosten!$D$11=WB!$Q$5),Personeelsinzet!M$30*WB!$R$12,
IF(AND(Personeelsinzet!$D$93=WB!$AP$6,Personeelskosten!$D$11=WB!$Q$6),Personeelsinzet!M$30*WB!$R$13,""))))</f>
        <v>0</v>
      </c>
      <c r="D740" s="122">
        <f>IF(AND(NOT(B740=""),NOT(LEFT(Personeelsinzet!M$16,10)="medewerker")),L$302,0)</f>
        <v>0</v>
      </c>
      <c r="E740">
        <f t="shared" si="10"/>
        <v>0</v>
      </c>
    </row>
    <row r="741" spans="1:5" x14ac:dyDescent="0.2">
      <c r="A741" t="str">
        <f>'Simulatie kostenplan'!$B$25</f>
        <v>Personeelskosten</v>
      </c>
      <c r="B741" s="120" t="str">
        <f>IF('Simulatie kostenplan'!$E$36='Simulatie kostenplan'!$F$22,"",IF(AND($B$300="JA",NOT(LEFT(Personeelsinzet!$M$16,10)="medewerker"),LEFT(Personeelsinzet!$B$31,1)="1"),CONCATENATE("WP- ",WB!$J$4),
IF(AND($B$300="JA",NOT(LEFT(Personeelsinzet!$M$16,10)="medewerker"),LEFT(Personeelsinzet!$B$31,1)="2"),CONCATENATE("WP- ",WB!$J$5),
IF(AND($B$300="JA",NOT(LEFT(Personeelsinzet!$M$16,10)="medewerker"),LEFT(Personeelsinzet!$B$31,1)="3"),CONCATENATE("WP- ",WB!$J$6),
IF(AND($B$300="JA",NOT(LEFT(Personeelsinzet!$M$16,10)="medewerker"),LEFT(Personeelsinzet!$B$31,1)="4"),CONCATENATE("WP- ",WB!$J$7),
IF(AND($B$300="JA",NOT(LEFT(Personeelsinzet!$M$16,10)="medewerker"),LEFT(Personeelsinzet!$B$31,1)="5"),CONCATENATE("WP- ",WB!$J$8),
IF(AND($B$300="JA",NOT(LEFT(Personeelsinzet!$M$16,10)="medewerker"),LEFT(Personeelsinzet!$B$31,1)="6"),CONCATENATE("WP- ",WB!$J$9),
IF(AND($B$300="JA",NOT(LEFT(Personeelsinzet!$M$16,10)="medewerker"),LEFT(Personeelsinzet!$B$31,1)="7"),CONCATENATE("WP- ",WB!$J$10),""))))))))</f>
        <v/>
      </c>
      <c r="C741" s="121">
        <f>IF(B741="",0,IF(Personeelsinzet!$D$93=$AP$5,Personeelsinzet!M$31*L$303,
IF(AND(Personeelsinzet!$D$93=WB!$AP$6,Personeelskosten!$D$11=WB!$Q$5),Personeelsinzet!M$31*WB!$R$12,
IF(AND(Personeelsinzet!$D$93=WB!$AP$6,Personeelskosten!$D$11=WB!$Q$6),Personeelsinzet!M$31*WB!$R$13,""))))</f>
        <v>0</v>
      </c>
      <c r="D741" s="122">
        <f>IF(AND(NOT(B741=""),NOT(LEFT(Personeelsinzet!M$16,10)="medewerker")),L$302,0)</f>
        <v>0</v>
      </c>
      <c r="E741">
        <f t="shared" si="10"/>
        <v>0</v>
      </c>
    </row>
    <row r="742" spans="1:5" x14ac:dyDescent="0.2">
      <c r="A742" t="str">
        <f>'Simulatie kostenplan'!$B$25</f>
        <v>Personeelskosten</v>
      </c>
      <c r="B742" s="120" t="str">
        <f>IF('Simulatie kostenplan'!$E$36='Simulatie kostenplan'!$F$22,"",IF(AND($B$300="JA",NOT(LEFT(Personeelsinzet!$M$16,10)="medewerker"),LEFT(Personeelsinzet!$B$32,1)="1"),CONCATENATE("WP- ",WB!$J$4),
IF(AND($B$300="JA",NOT(LEFT(Personeelsinzet!$M$16,10)="medewerker"),LEFT(Personeelsinzet!$B$32,1)="2"),CONCATENATE("WP- ",WB!$J$5),
IF(AND($B$300="JA",NOT(LEFT(Personeelsinzet!$M$16,10)="medewerker"),LEFT(Personeelsinzet!$B$32,1)="3"),CONCATENATE("WP- ",WB!$J$6),
IF(AND($B$300="JA",NOT(LEFT(Personeelsinzet!$M$16,10)="medewerker"),LEFT(Personeelsinzet!$B$32,1)="4"),CONCATENATE("WP- ",WB!$J$7),
IF(AND($B$300="JA",NOT(LEFT(Personeelsinzet!$M$16,10)="medewerker"),LEFT(Personeelsinzet!$B$32,1)="5"),CONCATENATE("WP- ",WB!$J$8),
IF(AND($B$300="JA",NOT(LEFT(Personeelsinzet!$M$16,10)="medewerker"),LEFT(Personeelsinzet!$B$32,1)="6"),CONCATENATE("WP- ",WB!$J$9),
IF(AND($B$300="JA",NOT(LEFT(Personeelsinzet!$M$16,10)="medewerker"),LEFT(Personeelsinzet!$B$32,1)="7"),CONCATENATE("WP- ",WB!$J$10),""))))))))</f>
        <v/>
      </c>
      <c r="C742" s="121">
        <f>IF(B742="",0,IF(Personeelsinzet!$D$93=$AP$5,Personeelsinzet!M$32*L$303,
IF(AND(Personeelsinzet!$D$93=WB!$AP$6,Personeelskosten!$D$11=WB!$Q$5),Personeelsinzet!M$32*WB!$R$12,
IF(AND(Personeelsinzet!$D$93=WB!$AP$6,Personeelskosten!$D$11=WB!$Q$6),Personeelsinzet!M$32*WB!$R$13,""))))</f>
        <v>0</v>
      </c>
      <c r="D742" s="122">
        <f>IF(AND(NOT(B742=""),NOT(LEFT(Personeelsinzet!M$16,10)="medewerker")),L$302,0)</f>
        <v>0</v>
      </c>
      <c r="E742">
        <f t="shared" si="10"/>
        <v>0</v>
      </c>
    </row>
    <row r="743" spans="1:5" x14ac:dyDescent="0.2">
      <c r="A743" t="str">
        <f>'Simulatie kostenplan'!$B$25</f>
        <v>Personeelskosten</v>
      </c>
      <c r="B743" s="120" t="str">
        <f>IF('Simulatie kostenplan'!$E$36='Simulatie kostenplan'!$F$22,"",IF(AND($B$300="JA",NOT(LEFT(Personeelsinzet!$M$16,10)="medewerker"),LEFT(Personeelsinzet!$B$33,1)="1"),CONCATENATE("WP- ",WB!$J$4),
IF(AND($B$300="JA",NOT(LEFT(Personeelsinzet!$M$16,10)="medewerker"),LEFT(Personeelsinzet!$B$33,1)="2"),CONCATENATE("WP- ",WB!$J$5),
IF(AND($B$300="JA",NOT(LEFT(Personeelsinzet!$M$16,10)="medewerker"),LEFT(Personeelsinzet!$B$33,1)="3"),CONCATENATE("WP- ",WB!$J$6),
IF(AND($B$300="JA",NOT(LEFT(Personeelsinzet!$M$16,10)="medewerker"),LEFT(Personeelsinzet!$B$33,1)="4"),CONCATENATE("WP- ",WB!$J$7),
IF(AND($B$300="JA",NOT(LEFT(Personeelsinzet!$M$16,10)="medewerker"),LEFT(Personeelsinzet!$B$33,1)="5"),CONCATENATE("WP- ",WB!$J$8),
IF(AND($B$300="JA",NOT(LEFT(Personeelsinzet!$M$16,10)="medewerker"),LEFT(Personeelsinzet!$B$33,1)="6"),CONCATENATE("WP- ",WB!$J$9),
IF(AND($B$300="JA",NOT(LEFT(Personeelsinzet!$M$16,10)="medewerker"),LEFT(Personeelsinzet!$B$33,1)="7"),CONCATENATE("WP- ",WB!$J$10),""))))))))</f>
        <v/>
      </c>
      <c r="C743" s="121">
        <f>IF(B743="",0,IF(Personeelsinzet!$D$93=$AP$5,Personeelsinzet!M$33*L$303,
IF(AND(Personeelsinzet!$D$93=WB!$AP$6,Personeelskosten!$D$11=WB!$Q$5),Personeelsinzet!M$33*WB!$R$12,
IF(AND(Personeelsinzet!$D$93=WB!$AP$6,Personeelskosten!$D$11=WB!$Q$6),Personeelsinzet!M$33*WB!$R$13,""))))</f>
        <v>0</v>
      </c>
      <c r="D743" s="122">
        <f>IF(AND(NOT(B743=""),NOT(LEFT(Personeelsinzet!M$16,10)="medewerker")),L$302,0)</f>
        <v>0</v>
      </c>
      <c r="E743">
        <f t="shared" si="10"/>
        <v>0</v>
      </c>
    </row>
    <row r="744" spans="1:5" x14ac:dyDescent="0.2">
      <c r="A744" t="str">
        <f>'Simulatie kostenplan'!$B$25</f>
        <v>Personeelskosten</v>
      </c>
      <c r="B744" s="120" t="str">
        <f>IF('Simulatie kostenplan'!$E$36='Simulatie kostenplan'!$F$22,"",IF(AND($B$300="JA",NOT(LEFT(Personeelsinzet!$M$16,10)="medewerker"),LEFT(Personeelsinzet!$B$34,1)="1"),CONCATENATE("WP- ",WB!$J$4),
IF(AND($B$300="JA",NOT(LEFT(Personeelsinzet!$M$16,10)="medewerker"),LEFT(Personeelsinzet!$B$34,1)="2"),CONCATENATE("WP- ",WB!$J$5),
IF(AND($B$300="JA",NOT(LEFT(Personeelsinzet!$M$16,10)="medewerker"),LEFT(Personeelsinzet!$B$34,1)="3"),CONCATENATE("WP- ",WB!$J$6),
IF(AND($B$300="JA",NOT(LEFT(Personeelsinzet!$M$16,10)="medewerker"),LEFT(Personeelsinzet!$B$34,1)="4"),CONCATENATE("WP- ",WB!$J$7),
IF(AND($B$300="JA",NOT(LEFT(Personeelsinzet!$M$16,10)="medewerker"),LEFT(Personeelsinzet!$B$34,1)="5"),CONCATENATE("WP- ",WB!$J$8),
IF(AND($B$300="JA",NOT(LEFT(Personeelsinzet!$M$16,10)="medewerker"),LEFT(Personeelsinzet!$B$34,1)="6"),CONCATENATE("WP- ",WB!$J$9),
IF(AND($B$300="JA",NOT(LEFT(Personeelsinzet!$M$16,10)="medewerker"),LEFT(Personeelsinzet!$B$34,1)="7"),CONCATENATE("WP- ",WB!$J$10),""))))))))</f>
        <v/>
      </c>
      <c r="C744" s="121">
        <f>IF(B744="",0,IF(Personeelsinzet!$D$93=$AP$5,Personeelsinzet!M$34*L$303,
IF(AND(Personeelsinzet!$D$93=WB!$AP$6,Personeelskosten!$D$11=WB!$Q$5),Personeelsinzet!M$34*WB!$R$12,
IF(AND(Personeelsinzet!$D$93=WB!$AP$6,Personeelskosten!$D$11=WB!$Q$6),Personeelsinzet!M$34*WB!$R$13,""))))</f>
        <v>0</v>
      </c>
      <c r="D744" s="122">
        <f>IF(AND(NOT(B744=""),NOT(LEFT(Personeelsinzet!M$16,10)="medewerker")),L$302,0)</f>
        <v>0</v>
      </c>
      <c r="E744">
        <f t="shared" si="10"/>
        <v>0</v>
      </c>
    </row>
    <row r="745" spans="1:5" x14ac:dyDescent="0.2">
      <c r="A745" t="str">
        <f>'Simulatie kostenplan'!$B$25</f>
        <v>Personeelskosten</v>
      </c>
      <c r="B745" s="120" t="str">
        <f>IF('Simulatie kostenplan'!$E$36='Simulatie kostenplan'!$F$22,"",IF(AND($B$300="JA",NOT(LEFT(Personeelsinzet!$M$16,10)="medewerker"),LEFT(Personeelsinzet!$B$35,1)="1"),CONCATENATE("WP- ",WB!$J$4),
IF(AND($B$300="JA",NOT(LEFT(Personeelsinzet!$M$16,10)="medewerker"),LEFT(Personeelsinzet!$B$35,1)="2"),CONCATENATE("WP- ",WB!$J$5),
IF(AND($B$300="JA",NOT(LEFT(Personeelsinzet!$M$16,10)="medewerker"),LEFT(Personeelsinzet!$B$35,1)="3"),CONCATENATE("WP- ",WB!$J$6),
IF(AND($B$300="JA",NOT(LEFT(Personeelsinzet!$M$16,10)="medewerker"),LEFT(Personeelsinzet!$B$35,1)="4"),CONCATENATE("WP- ",WB!$J$7),
IF(AND($B$300="JA",NOT(LEFT(Personeelsinzet!$M$16,10)="medewerker"),LEFT(Personeelsinzet!$B$35,1)="5"),CONCATENATE("WP- ",WB!$J$8),
IF(AND($B$300="JA",NOT(LEFT(Personeelsinzet!$M$16,10)="medewerker"),LEFT(Personeelsinzet!$B$35,1)="6"),CONCATENATE("WP- ",WB!$J$9),
IF(AND($B$300="JA",NOT(LEFT(Personeelsinzet!$M$16,10)="medewerker"),LEFT(Personeelsinzet!$B$35,1)="7"),CONCATENATE("WP- ",WB!$J$10),""))))))))</f>
        <v/>
      </c>
      <c r="C745" s="121">
        <f>IF(B745="",0,IF(Personeelsinzet!$D$93=$AP$5,Personeelsinzet!M$35*L$303,
IF(AND(Personeelsinzet!$D$93=WB!$AP$6,Personeelskosten!$D$11=WB!$Q$5),Personeelsinzet!M$35*WB!$R$12,
IF(AND(Personeelsinzet!$D$93=WB!$AP$6,Personeelskosten!$D$11=WB!$Q$6),Personeelsinzet!M$35*WB!$R$13,""))))</f>
        <v>0</v>
      </c>
      <c r="D745" s="122">
        <f>IF(AND(NOT(B745=""),NOT(LEFT(Personeelsinzet!M$16,10)="medewerker")),L$302,0)</f>
        <v>0</v>
      </c>
      <c r="E745">
        <f t="shared" si="10"/>
        <v>0</v>
      </c>
    </row>
    <row r="746" spans="1:5" x14ac:dyDescent="0.2">
      <c r="A746" t="str">
        <f>'Simulatie kostenplan'!$B$25</f>
        <v>Personeelskosten</v>
      </c>
      <c r="B746" s="120" t="str">
        <f>IF('Simulatie kostenplan'!$E$36='Simulatie kostenplan'!$F$22,"",IF(AND($B$300="JA",NOT(LEFT(Personeelsinzet!$M$16,10)="medewerker"),LEFT(Personeelsinzet!$B$36,1)="1"),CONCATENATE("WP- ",WB!$J$4),
IF(AND($B$300="JA",NOT(LEFT(Personeelsinzet!$M$16,10)="medewerker"),LEFT(Personeelsinzet!$B$36,1)="2"),CONCATENATE("WP- ",WB!$J$5),
IF(AND($B$300="JA",NOT(LEFT(Personeelsinzet!$M$16,10)="medewerker"),LEFT(Personeelsinzet!$B$36,1)="3"),CONCATENATE("WP- ",WB!$J$6),
IF(AND($B$300="JA",NOT(LEFT(Personeelsinzet!$M$16,10)="medewerker"),LEFT(Personeelsinzet!$B$36,1)="4"),CONCATENATE("WP- ",WB!$J$7),
IF(AND($B$300="JA",NOT(LEFT(Personeelsinzet!$M$16,10)="medewerker"),LEFT(Personeelsinzet!$B$36,1)="5"),CONCATENATE("WP- ",WB!$J$8),
IF(AND($B$300="JA",NOT(LEFT(Personeelsinzet!$M$16,10)="medewerker"),LEFT(Personeelsinzet!$B$36,1)="6"),CONCATENATE("WP- ",WB!$J$9),
IF(AND($B$300="JA",NOT(LEFT(Personeelsinzet!$M$16,10)="medewerker"),LEFT(Personeelsinzet!$B$36,1)="7"),CONCATENATE("WP- ",WB!$J$10),""))))))))</f>
        <v/>
      </c>
      <c r="C746" s="121">
        <f>IF(B746="",0,IF(Personeelsinzet!$D$93=$AP$5,Personeelsinzet!M$36*L$303,
IF(AND(Personeelsinzet!$D$93=WB!$AP$6,Personeelskosten!$D$11=WB!$Q$5),Personeelsinzet!M$36*WB!$R$12,
IF(AND(Personeelsinzet!$D$93=WB!$AP$6,Personeelskosten!$D$11=WB!$Q$6),Personeelsinzet!M$36*WB!$R$13,""))))</f>
        <v>0</v>
      </c>
      <c r="D746" s="122">
        <f>IF(AND(NOT(B746=""),NOT(LEFT(Personeelsinzet!M$16,10)="medewerker")),L$302,0)</f>
        <v>0</v>
      </c>
      <c r="E746">
        <f t="shared" si="10"/>
        <v>0</v>
      </c>
    </row>
    <row r="747" spans="1:5" x14ac:dyDescent="0.2">
      <c r="A747" t="str">
        <f>'Simulatie kostenplan'!$B$25</f>
        <v>Personeelskosten</v>
      </c>
      <c r="B747" s="120" t="str">
        <f>IF('Simulatie kostenplan'!$E$36='Simulatie kostenplan'!$F$22,"",IF(AND($B$300="JA",NOT(LEFT(Personeelsinzet!$M$16,10)="medewerker"),LEFT(Personeelsinzet!$B$37,1)="1"),CONCATENATE("WP- ",WB!$J$4),
IF(AND($B$300="JA",NOT(LEFT(Personeelsinzet!$M$16,10)="medewerker"),LEFT(Personeelsinzet!$B$37,1)="2"),CONCATENATE("WP- ",WB!$J$5),
IF(AND($B$300="JA",NOT(LEFT(Personeelsinzet!$M$16,10)="medewerker"),LEFT(Personeelsinzet!$B$37,1)="3"),CONCATENATE("WP- ",WB!$J$6),
IF(AND($B$300="JA",NOT(LEFT(Personeelsinzet!$M$16,10)="medewerker"),LEFT(Personeelsinzet!$B$37,1)="4"),CONCATENATE("WP- ",WB!$J$7),
IF(AND($B$300="JA",NOT(LEFT(Personeelsinzet!$M$16,10)="medewerker"),LEFT(Personeelsinzet!$B$37,1)="5"),CONCATENATE("WP- ",WB!$J$8),
IF(AND($B$300="JA",NOT(LEFT(Personeelsinzet!$M$16,10)="medewerker"),LEFT(Personeelsinzet!$B$37,1)="6"),CONCATENATE("WP- ",WB!$J$9),
IF(AND($B$300="JA",NOT(LEFT(Personeelsinzet!$M$16,10)="medewerker"),LEFT(Personeelsinzet!$B$37,1)="7"),CONCATENATE("WP- ",WB!$J$10),""))))))))</f>
        <v/>
      </c>
      <c r="C747" s="121">
        <f>IF(B747="",0,IF(Personeelsinzet!$D$93=$AP$5,Personeelsinzet!M$37*L$303,
IF(AND(Personeelsinzet!$D$93=WB!$AP$6,Personeelskosten!$D$11=WB!$Q$5),Personeelsinzet!M$37*WB!$R$12,
IF(AND(Personeelsinzet!$D$93=WB!$AP$6,Personeelskosten!$D$11=WB!$Q$6),Personeelsinzet!M$37*WB!$R$13,""))))</f>
        <v>0</v>
      </c>
      <c r="D747" s="122">
        <f>IF(AND(NOT(B747=""),NOT(LEFT(Personeelsinzet!M$16,10)="medewerker")),L$302,0)</f>
        <v>0</v>
      </c>
      <c r="E747">
        <f t="shared" si="10"/>
        <v>0</v>
      </c>
    </row>
    <row r="748" spans="1:5" x14ac:dyDescent="0.2">
      <c r="A748" t="str">
        <f>'Simulatie kostenplan'!$B$25</f>
        <v>Personeelskosten</v>
      </c>
      <c r="B748" s="120" t="str">
        <f>IF('Simulatie kostenplan'!$E$36='Simulatie kostenplan'!$F$22,"",IF(AND($B$300="JA",NOT(LEFT(Personeelsinzet!$M$16,10)="medewerker"),LEFT(Personeelsinzet!$B$38,1)="1"),CONCATENATE("WP- ",WB!$J$4),
IF(AND($B$300="JA",NOT(LEFT(Personeelsinzet!$M$16,10)="medewerker"),LEFT(Personeelsinzet!$B$38,1)="2"),CONCATENATE("WP- ",WB!$J$5),
IF(AND($B$300="JA",NOT(LEFT(Personeelsinzet!$M$16,10)="medewerker"),LEFT(Personeelsinzet!$B$38,1)="3"),CONCATENATE("WP- ",WB!$J$6),
IF(AND($B$300="JA",NOT(LEFT(Personeelsinzet!$M$16,10)="medewerker"),LEFT(Personeelsinzet!$B$38,1)="4"),CONCATENATE("WP- ",WB!$J$7),
IF(AND($B$300="JA",NOT(LEFT(Personeelsinzet!$M$16,10)="medewerker"),LEFT(Personeelsinzet!$B$38,1)="5"),CONCATENATE("WP- ",WB!$J$8),
IF(AND($B$300="JA",NOT(LEFT(Personeelsinzet!$M$16,10)="medewerker"),LEFT(Personeelsinzet!$B$38,1)="6"),CONCATENATE("WP- ",WB!$J$9),
IF(AND($B$300="JA",NOT(LEFT(Personeelsinzet!$M$16,10)="medewerker"),LEFT(Personeelsinzet!$B$38,1)="7"),CONCATENATE("WP- ",WB!$J$10),""))))))))</f>
        <v/>
      </c>
      <c r="C748" s="121">
        <f>IF(B748="",0,IF(Personeelsinzet!$D$93=$AP$5,Personeelsinzet!M$38*L$303,
IF(AND(Personeelsinzet!$D$93=WB!$AP$6,Personeelskosten!$D$11=WB!$Q$5),Personeelsinzet!M$38*WB!$R$12,
IF(AND(Personeelsinzet!$D$93=WB!$AP$6,Personeelskosten!$D$11=WB!$Q$6),Personeelsinzet!M$38*WB!$R$13,""))))</f>
        <v>0</v>
      </c>
      <c r="D748" s="122">
        <f>IF(AND(NOT(B748=""),NOT(LEFT(Personeelsinzet!M$16,10)="medewerker")),L$302,0)</f>
        <v>0</v>
      </c>
      <c r="E748">
        <f t="shared" si="10"/>
        <v>0</v>
      </c>
    </row>
    <row r="749" spans="1:5" x14ac:dyDescent="0.2">
      <c r="A749" t="str">
        <f>'Simulatie kostenplan'!$B$25</f>
        <v>Personeelskosten</v>
      </c>
      <c r="B749" s="120" t="str">
        <f>IF('Simulatie kostenplan'!$E$36='Simulatie kostenplan'!$F$22,"",IF(AND($B$300="JA",NOT(LEFT(Personeelsinzet!$M$16,10)="medewerker"),LEFT(Personeelsinzet!$B$39,1)="1"),CONCATENATE("WP- ",WB!$J$4),
IF(AND($B$300="JA",NOT(LEFT(Personeelsinzet!$M$16,10)="medewerker"),LEFT(Personeelsinzet!$B$39,1)="2"),CONCATENATE("WP- ",WB!$J$5),
IF(AND($B$300="JA",NOT(LEFT(Personeelsinzet!$M$16,10)="medewerker"),LEFT(Personeelsinzet!$B$39,1)="3"),CONCATENATE("WP- ",WB!$J$6),
IF(AND($B$300="JA",NOT(LEFT(Personeelsinzet!$M$16,10)="medewerker"),LEFT(Personeelsinzet!$B$39,1)="4"),CONCATENATE("WP- ",WB!$J$7),
IF(AND($B$300="JA",NOT(LEFT(Personeelsinzet!$M$16,10)="medewerker"),LEFT(Personeelsinzet!$B$39,1)="5"),CONCATENATE("WP- ",WB!$J$8),
IF(AND($B$300="JA",NOT(LEFT(Personeelsinzet!$M$16,10)="medewerker"),LEFT(Personeelsinzet!$B$39,1)="6"),CONCATENATE("WP- ",WB!$J$9),
IF(AND($B$300="JA",NOT(LEFT(Personeelsinzet!$M$16,10)="medewerker"),LEFT(Personeelsinzet!$B$39,1)="7"),CONCATENATE("WP- ",WB!$J$10),""))))))))</f>
        <v/>
      </c>
      <c r="C749" s="121">
        <f>IF(B749="",0,IF(Personeelsinzet!$D$93=$AP$5,Personeelsinzet!M$39*L$303,
IF(AND(Personeelsinzet!$D$93=WB!$AP$6,Personeelskosten!$D$11=WB!$Q$5),Personeelsinzet!M$39*WB!$R$12,
IF(AND(Personeelsinzet!$D$93=WB!$AP$6,Personeelskosten!$D$11=WB!$Q$6),Personeelsinzet!M$39*WB!$R$13,""))))</f>
        <v>0</v>
      </c>
      <c r="D749" s="122">
        <f>IF(AND(NOT(B749=""),NOT(LEFT(Personeelsinzet!M$16,10)="medewerker")),L$302,0)</f>
        <v>0</v>
      </c>
      <c r="E749">
        <f t="shared" si="10"/>
        <v>0</v>
      </c>
    </row>
    <row r="750" spans="1:5" x14ac:dyDescent="0.2">
      <c r="A750" t="str">
        <f>'Simulatie kostenplan'!$B$25</f>
        <v>Personeelskosten</v>
      </c>
      <c r="B750" s="120" t="str">
        <f>IF('Simulatie kostenplan'!$E$36='Simulatie kostenplan'!$F$22,"",IF(AND($B$300="JA",NOT(LEFT(Personeelsinzet!$M$16,10)="medewerker"),LEFT(Personeelsinzet!$B$40,1)="1"),CONCATENATE("WP- ",WB!$J$4),
IF(AND($B$300="JA",NOT(LEFT(Personeelsinzet!$M$16,10)="medewerker"),LEFT(Personeelsinzet!$B$40,1)="2"),CONCATENATE("WP- ",WB!$J$5),
IF(AND($B$300="JA",NOT(LEFT(Personeelsinzet!$M$16,10)="medewerker"),LEFT(Personeelsinzet!$B$40,1)="3"),CONCATENATE("WP- ",WB!$J$6),
IF(AND($B$300="JA",NOT(LEFT(Personeelsinzet!$M$16,10)="medewerker"),LEFT(Personeelsinzet!$B$40,1)="4"),CONCATENATE("WP- ",WB!$J$7),
IF(AND($B$300="JA",NOT(LEFT(Personeelsinzet!$M$16,10)="medewerker"),LEFT(Personeelsinzet!$B$40,1)="5"),CONCATENATE("WP- ",WB!$J$8),
IF(AND($B$300="JA",NOT(LEFT(Personeelsinzet!$M$16,10)="medewerker"),LEFT(Personeelsinzet!$B$40,1)="6"),CONCATENATE("WP- ",WB!$J$9),
IF(AND($B$300="JA",NOT(LEFT(Personeelsinzet!$M$16,10)="medewerker"),LEFT(Personeelsinzet!$B$40,1)="7"),CONCATENATE("WP- ",WB!$J$10),""))))))))</f>
        <v/>
      </c>
      <c r="C750" s="121">
        <f>IF(B750="",0,IF(Personeelsinzet!$D$93=$AP$5,Personeelsinzet!M$40*L$303,
IF(AND(Personeelsinzet!$D$93=WB!$AP$6,Personeelskosten!$D$11=WB!$Q$5),Personeelsinzet!M$40*WB!$R$12,
IF(AND(Personeelsinzet!$D$93=WB!$AP$6,Personeelskosten!$D$11=WB!$Q$6),Personeelsinzet!M$40*WB!$R$13,""))))</f>
        <v>0</v>
      </c>
      <c r="D750" s="122">
        <f>IF(AND(NOT(B750=""),NOT(LEFT(Personeelsinzet!M$16,10)="medewerker")),L$302,0)</f>
        <v>0</v>
      </c>
      <c r="E750">
        <f t="shared" si="10"/>
        <v>0</v>
      </c>
    </row>
    <row r="751" spans="1:5" x14ac:dyDescent="0.2">
      <c r="A751" t="str">
        <f>'Simulatie kostenplan'!$B$25</f>
        <v>Personeelskosten</v>
      </c>
      <c r="B751" s="120" t="str">
        <f>IF('Simulatie kostenplan'!$E$36='Simulatie kostenplan'!$F$22,"",IF(AND($B$300="JA",NOT(LEFT(Personeelsinzet!$M$16,10)="medewerker"),LEFT(Personeelsinzet!$B$41,1)="1"),CONCATENATE("WP- ",WB!$J$4),
IF(AND($B$300="JA",NOT(LEFT(Personeelsinzet!$M$16,10)="medewerker"),LEFT(Personeelsinzet!$B$41,1)="2"),CONCATENATE("WP- ",WB!$J$5),
IF(AND($B$300="JA",NOT(LEFT(Personeelsinzet!$M$16,10)="medewerker"),LEFT(Personeelsinzet!$B$41,1)="3"),CONCATENATE("WP- ",WB!$J$6),
IF(AND($B$300="JA",NOT(LEFT(Personeelsinzet!$M$16,10)="medewerker"),LEFT(Personeelsinzet!$B$41,1)="4"),CONCATENATE("WP- ",WB!$J$7),
IF(AND($B$300="JA",NOT(LEFT(Personeelsinzet!$M$16,10)="medewerker"),LEFT(Personeelsinzet!$B$41,1)="5"),CONCATENATE("WP- ",WB!$J$8),
IF(AND($B$300="JA",NOT(LEFT(Personeelsinzet!$M$16,10)="medewerker"),LEFT(Personeelsinzet!$B$41,1)="6"),CONCATENATE("WP- ",WB!$J$9),
IF(AND($B$300="JA",NOT(LEFT(Personeelsinzet!$M$16,10)="medewerker"),LEFT(Personeelsinzet!$B$41,1)="7"),CONCATENATE("WP- ",WB!$J$10),""))))))))</f>
        <v/>
      </c>
      <c r="C751" s="121">
        <f>IF(B751="",0,IF(Personeelsinzet!$D$93=$AP$5,Personeelsinzet!M$41*L$303,
IF(AND(Personeelsinzet!$D$93=WB!$AP$6,Personeelskosten!$D$11=WB!$Q$5),Personeelsinzet!M$41*WB!$R$12,
IF(AND(Personeelsinzet!$D$93=WB!$AP$6,Personeelskosten!$D$11=WB!$Q$6),Personeelsinzet!M$41*WB!$R$13,""))))</f>
        <v>0</v>
      </c>
      <c r="D751" s="122">
        <f>IF(AND(NOT(B751=""),NOT(LEFT(Personeelsinzet!M$16,10)="medewerker")),L$302,0)</f>
        <v>0</v>
      </c>
      <c r="E751">
        <f t="shared" si="10"/>
        <v>0</v>
      </c>
    </row>
    <row r="752" spans="1:5" x14ac:dyDescent="0.2">
      <c r="A752" t="str">
        <f>'Simulatie kostenplan'!$B$25</f>
        <v>Personeelskosten</v>
      </c>
      <c r="B752" s="120" t="str">
        <f>IF('Simulatie kostenplan'!$E$36='Simulatie kostenplan'!$F$22,"",IF(AND($B$300="JA",NOT(LEFT(Personeelsinzet!$M$16,10)="medewerker"),LEFT(Personeelsinzet!$B$42,1)="1"),CONCATENATE("WP- ",WB!$J$4),
IF(AND($B$300="JA",NOT(LEFT(Personeelsinzet!$M$16,10)="medewerker"),LEFT(Personeelsinzet!$B$42,1)="2"),CONCATENATE("WP- ",WB!$J$5),
IF(AND($B$300="JA",NOT(LEFT(Personeelsinzet!$M$16,10)="medewerker"),LEFT(Personeelsinzet!$B$42,1)="3"),CONCATENATE("WP- ",WB!$J$6),
IF(AND($B$300="JA",NOT(LEFT(Personeelsinzet!$M$16,10)="medewerker"),LEFT(Personeelsinzet!$B$42,1)="4"),CONCATENATE("WP- ",WB!$J$7),
IF(AND($B$300="JA",NOT(LEFT(Personeelsinzet!$M$16,10)="medewerker"),LEFT(Personeelsinzet!$B$42,1)="5"),CONCATENATE("WP- ",WB!$J$8),
IF(AND($B$300="JA",NOT(LEFT(Personeelsinzet!$M$16,10)="medewerker"),LEFT(Personeelsinzet!$B$42,1)="6"),CONCATENATE("WP- ",WB!$J$9),
IF(AND($B$300="JA",NOT(LEFT(Personeelsinzet!$M$16,10)="medewerker"),LEFT(Personeelsinzet!$B$42,1)="7"),CONCATENATE("WP- ",WB!$J$10),""))))))))</f>
        <v/>
      </c>
      <c r="C752" s="121">
        <f>IF(B752="",0,IF(Personeelsinzet!$D$93=$AP$5,Personeelsinzet!M$42*L$303,
IF(AND(Personeelsinzet!$D$93=WB!$AP$6,Personeelskosten!$D$11=WB!$Q$5),Personeelsinzet!M$42*WB!$R$12,
IF(AND(Personeelsinzet!$D$93=WB!$AP$6,Personeelskosten!$D$11=WB!$Q$6),Personeelsinzet!M$42*WB!$R$13,""))))</f>
        <v>0</v>
      </c>
      <c r="D752" s="122">
        <f>IF(AND(NOT(B752=""),NOT(LEFT(Personeelsinzet!M$16,10)="medewerker")),L$302,0)</f>
        <v>0</v>
      </c>
      <c r="E752">
        <f t="shared" si="10"/>
        <v>0</v>
      </c>
    </row>
    <row r="753" spans="1:6" x14ac:dyDescent="0.2">
      <c r="A753" t="str">
        <f>'Simulatie kostenplan'!$B$25</f>
        <v>Personeelskosten</v>
      </c>
      <c r="B753" s="120" t="str">
        <f>IF('Simulatie kostenplan'!$E$36='Simulatie kostenplan'!$F$22,"",IF(AND($B$300="JA",NOT(LEFT(Personeelsinzet!$M$16,10)="medewerker"),LEFT(Personeelsinzet!$B$43,1)="1"),CONCATENATE("WP- ",WB!$J$4),
IF(AND($B$300="JA",NOT(LEFT(Personeelsinzet!$M$16,10)="medewerker"),LEFT(Personeelsinzet!$B$43,1)="2"),CONCATENATE("WP- ",WB!$J$5),
IF(AND($B$300="JA",NOT(LEFT(Personeelsinzet!$M$16,10)="medewerker"),LEFT(Personeelsinzet!$B$43,1)="3"),CONCATENATE("WP- ",WB!$J$6),
IF(AND($B$300="JA",NOT(LEFT(Personeelsinzet!$M$16,10)="medewerker"),LEFT(Personeelsinzet!$B$43,1)="4"),CONCATENATE("WP- ",WB!$J$7),
IF(AND($B$300="JA",NOT(LEFT(Personeelsinzet!$M$16,10)="medewerker"),LEFT(Personeelsinzet!$B$43,1)="5"),CONCATENATE("WP- ",WB!$J$8),
IF(AND($B$300="JA",NOT(LEFT(Personeelsinzet!$M$16,10)="medewerker"),LEFT(Personeelsinzet!$B$43,1)="6"),CONCATENATE("WP- ",WB!$J$9),
IF(AND($B$300="JA",NOT(LEFT(Personeelsinzet!$M$16,10)="medewerker"),LEFT(Personeelsinzet!$B$43,1)="7"),CONCATENATE("WP- ",WB!$J$10),""))))))))</f>
        <v/>
      </c>
      <c r="C753" s="121">
        <f>IF(B753="",0,IF(Personeelsinzet!$D$93=$AP$5,Personeelsinzet!M$43*L$303,
IF(AND(Personeelsinzet!$D$93=WB!$AP$6,Personeelskosten!$D$11=WB!$Q$5),Personeelsinzet!M$43*WB!$R$12,
IF(AND(Personeelsinzet!$D$93=WB!$AP$6,Personeelskosten!$D$11=WB!$Q$6),Personeelsinzet!M$43*WB!$R$13,""))))</f>
        <v>0</v>
      </c>
      <c r="D753" s="122">
        <f>IF(AND(NOT(B753=""),NOT(LEFT(Personeelsinzet!M$16,10)="medewerker")),L$302,0)</f>
        <v>0</v>
      </c>
      <c r="E753">
        <f t="shared" si="10"/>
        <v>0</v>
      </c>
    </row>
    <row r="754" spans="1:6" x14ac:dyDescent="0.2">
      <c r="A754" t="str">
        <f>'Simulatie kostenplan'!$B$25</f>
        <v>Personeelskosten</v>
      </c>
      <c r="B754" s="120" t="str">
        <f>IF('Simulatie kostenplan'!$E$36='Simulatie kostenplan'!$F$22,"",IF(AND($B$300="JA",NOT(LEFT(Personeelsinzet!$M$16,10)="medewerker"),LEFT(Personeelsinzet!$B$44,1)="1"),CONCATENATE("WP- ",WB!$J$4),
IF(AND($B$300="JA",NOT(LEFT(Personeelsinzet!$M$16,10)="medewerker"),LEFT(Personeelsinzet!$B$44,1)="2"),CONCATENATE("WP- ",WB!$J$5),
IF(AND($B$300="JA",NOT(LEFT(Personeelsinzet!$M$16,10)="medewerker"),LEFT(Personeelsinzet!$B$44,1)="3"),CONCATENATE("WP- ",WB!$J$6),
IF(AND($B$300="JA",NOT(LEFT(Personeelsinzet!$M$16,10)="medewerker"),LEFT(Personeelsinzet!$B$44,1)="4"),CONCATENATE("WP- ",WB!$J$7),
IF(AND($B$300="JA",NOT(LEFT(Personeelsinzet!$M$16,10)="medewerker"),LEFT(Personeelsinzet!$B$44,1)="5"),CONCATENATE("WP- ",WB!$J$8),
IF(AND($B$300="JA",NOT(LEFT(Personeelsinzet!$M$16,10)="medewerker"),LEFT(Personeelsinzet!$B$44,1)="6"),CONCATENATE("WP- ",WB!$J$9),
IF(AND($B$300="JA",NOT(LEFT(Personeelsinzet!$M$16,10)="medewerker"),LEFT(Personeelsinzet!$B$44,1)="7"),CONCATENATE("WP- ",WB!$J$10),""))))))))</f>
        <v/>
      </c>
      <c r="C754" s="121">
        <f>IF(B754="",0,IF(Personeelsinzet!$D$93=$AP$5,Personeelsinzet!M$44*L$303,
IF(AND(Personeelsinzet!$D$93=WB!$AP$6,Personeelskosten!$D$11=WB!$Q$5),Personeelsinzet!M$44*WB!$R$12,
IF(AND(Personeelsinzet!$D$93=WB!$AP$6,Personeelskosten!$D$11=WB!$Q$6),Personeelsinzet!M$44*WB!$R$13,""))))</f>
        <v>0</v>
      </c>
      <c r="D754" s="122">
        <f>IF(AND(NOT(B754=""),NOT(LEFT(Personeelsinzet!M$16,10)="medewerker")),L$302,0)</f>
        <v>0</v>
      </c>
      <c r="E754">
        <f t="shared" si="10"/>
        <v>0</v>
      </c>
    </row>
    <row r="755" spans="1:6" x14ac:dyDescent="0.2">
      <c r="A755" t="str">
        <f>'Simulatie kostenplan'!$B$25</f>
        <v>Personeelskosten</v>
      </c>
      <c r="B755" s="120" t="str">
        <f>IF('Simulatie kostenplan'!$E$36='Simulatie kostenplan'!$F$22,"",IF(AND($B$300="JA",NOT(LEFT(Personeelsinzet!$M$16,10)="medewerker"),LEFT(Personeelsinzet!$B$45,1)="1"),CONCATENATE("WP- ",WB!$J$4),
IF(AND($B$300="JA",NOT(LEFT(Personeelsinzet!$M$16,10)="medewerker"),LEFT(Personeelsinzet!$B$45,1)="2"),CONCATENATE("WP- ",WB!$J$5),
IF(AND($B$300="JA",NOT(LEFT(Personeelsinzet!$M$16,10)="medewerker"),LEFT(Personeelsinzet!$B$45,1)="3"),CONCATENATE("WP- ",WB!$J$6),
IF(AND($B$300="JA",NOT(LEFT(Personeelsinzet!$M$16,10)="medewerker"),LEFT(Personeelsinzet!$B$45,1)="4"),CONCATENATE("WP- ",WB!$J$7),
IF(AND($B$300="JA",NOT(LEFT(Personeelsinzet!$M$16,10)="medewerker"),LEFT(Personeelsinzet!$B$45,1)="5"),CONCATENATE("WP- ",WB!$J$8),
IF(AND($B$300="JA",NOT(LEFT(Personeelsinzet!$M$16,10)="medewerker"),LEFT(Personeelsinzet!$B$45,1)="6"),CONCATENATE("WP- ",WB!$J$9),
IF(AND($B$300="JA",NOT(LEFT(Personeelsinzet!$M$16,10)="medewerker"),LEFT(Personeelsinzet!$B$45,1)="7"),CONCATENATE("WP- ",WB!$J$10),""))))))))</f>
        <v/>
      </c>
      <c r="C755" s="121">
        <f>IF(B755="",0,IF(Personeelsinzet!$D$93=$AP$5,Personeelsinzet!M$45*L$303,
IF(AND(Personeelsinzet!$D$93=WB!$AP$6,Personeelskosten!$D$11=WB!$Q$5),Personeelsinzet!M$45*WB!$R$12,
IF(AND(Personeelsinzet!$D$93=WB!$AP$6,Personeelskosten!$D$11=WB!$Q$6),Personeelsinzet!M$45*WB!$R$13,""))))</f>
        <v>0</v>
      </c>
      <c r="D755" s="122">
        <f>IF(AND(NOT(B755=""),NOT(LEFT(Personeelsinzet!M$16,10)="medewerker")),L$302,0)</f>
        <v>0</v>
      </c>
      <c r="E755">
        <f t="shared" si="10"/>
        <v>0</v>
      </c>
    </row>
    <row r="756" spans="1:6" x14ac:dyDescent="0.2">
      <c r="A756" t="str">
        <f>'Simulatie kostenplan'!$B$25</f>
        <v>Personeelskosten</v>
      </c>
      <c r="B756" s="120" t="str">
        <f>IF('Simulatie kostenplan'!$E$36='Simulatie kostenplan'!$F$22,"",IF(AND($B$300="JA",NOT(LEFT(Personeelsinzet!$M$16,10)="medewerker"),LEFT(Personeelsinzet!$B$46,1)="1"),CONCATENATE("WP- ",WB!$J$4),
IF(AND($B$300="JA",NOT(LEFT(Personeelsinzet!$M$16,10)="medewerker"),LEFT(Personeelsinzet!$B$46,1)="2"),CONCATENATE("WP- ",WB!$J$5),
IF(AND($B$300="JA",NOT(LEFT(Personeelsinzet!$M$16,10)="medewerker"),LEFT(Personeelsinzet!$B$46,1)="3"),CONCATENATE("WP- ",WB!$J$6),
IF(AND($B$300="JA",NOT(LEFT(Personeelsinzet!$M$16,10)="medewerker"),LEFT(Personeelsinzet!$B$46,1)="4"),CONCATENATE("WP- ",WB!$J$7),
IF(AND($B$300="JA",NOT(LEFT(Personeelsinzet!$M$16,10)="medewerker"),LEFT(Personeelsinzet!$B$46,1)="5"),CONCATENATE("WP- ",WB!$J$8),
IF(AND($B$300="JA",NOT(LEFT(Personeelsinzet!$M$16,10)="medewerker"),LEFT(Personeelsinzet!$B$46,1)="6"),CONCATENATE("WP- ",WB!$J$9),
IF(AND($B$300="JA",NOT(LEFT(Personeelsinzet!$M$16,10)="medewerker"),LEFT(Personeelsinzet!$B$46,1)="7"),CONCATENATE("WP- ",WB!$J$10),""))))))))</f>
        <v/>
      </c>
      <c r="C756" s="121">
        <f>IF(B756="",0,IF(Personeelsinzet!$D$93=$AP$5,Personeelsinzet!M$46*L$303,
IF(AND(Personeelsinzet!$D$93=WB!$AP$6,Personeelskosten!$D$11=WB!$Q$5),Personeelsinzet!M$46*WB!$R$12,
IF(AND(Personeelsinzet!$D$93=WB!$AP$6,Personeelskosten!$D$11=WB!$Q$6),Personeelsinzet!M$46*WB!$R$13,""))))</f>
        <v>0</v>
      </c>
      <c r="D756" s="122">
        <f>IF(AND(NOT(B756=""),NOT(LEFT(Personeelsinzet!M$16,10)="medewerker")),L$302,0)</f>
        <v>0</v>
      </c>
      <c r="E756">
        <f t="shared" si="10"/>
        <v>0</v>
      </c>
    </row>
    <row r="757" spans="1:6" x14ac:dyDescent="0.2">
      <c r="A757" t="str">
        <f>'Simulatie kostenplan'!$B$25</f>
        <v>Personeelskosten</v>
      </c>
      <c r="B757" s="120" t="str">
        <f>IF('Simulatie kostenplan'!$E$36='Simulatie kostenplan'!$F$22,"",IF(AND($B$300="JA",NOT(LEFT(Personeelsinzet!$M$16,10)="medewerker"),LEFT(Personeelsinzet!$B$47,1)="1"),CONCATENATE("WP- ",WB!$J$4),
IF(AND($B$300="JA",NOT(LEFT(Personeelsinzet!$M$16,10)="medewerker"),LEFT(Personeelsinzet!$B$47,1)="2"),CONCATENATE("WP- ",WB!$J$5),
IF(AND($B$300="JA",NOT(LEFT(Personeelsinzet!$M$16,10)="medewerker"),LEFT(Personeelsinzet!$B$47,1)="3"),CONCATENATE("WP- ",WB!$J$6),
IF(AND($B$300="JA",NOT(LEFT(Personeelsinzet!$M$16,10)="medewerker"),LEFT(Personeelsinzet!$B$47,1)="4"),CONCATENATE("WP- ",WB!$J$7),
IF(AND($B$300="JA",NOT(LEFT(Personeelsinzet!$M$16,10)="medewerker"),LEFT(Personeelsinzet!$B$47,1)="5"),CONCATENATE("WP- ",WB!$J$8),
IF(AND($B$300="JA",NOT(LEFT(Personeelsinzet!$M$16,10)="medewerker"),LEFT(Personeelsinzet!$B$47,1)="6"),CONCATENATE("WP- ",WB!$J$9),
IF(AND($B$300="JA",NOT(LEFT(Personeelsinzet!$M$16,10)="medewerker"),LEFT(Personeelsinzet!$B$47,1)="7"),CONCATENATE("WP- ",WB!$J$10),""))))))))</f>
        <v/>
      </c>
      <c r="C757" s="121">
        <f>IF(B757="",0,IF(Personeelsinzet!$D$93=$AP$5,Personeelsinzet!M$47*L$303,
IF(AND(Personeelsinzet!$D$93=WB!$AP$6,Personeelskosten!$D$11=WB!$Q$5),Personeelsinzet!M$47*WB!$R$12,
IF(AND(Personeelsinzet!$D$93=WB!$AP$6,Personeelskosten!$D$11=WB!$Q$6),Personeelsinzet!M$47*WB!$R$13,""))))</f>
        <v>0</v>
      </c>
      <c r="D757" s="122">
        <f>IF(AND(NOT(B757=""),NOT(LEFT(Personeelsinzet!M$16,10)="medewerker")),L$302,0)</f>
        <v>0</v>
      </c>
      <c r="E757">
        <f t="shared" si="10"/>
        <v>0</v>
      </c>
    </row>
    <row r="758" spans="1:6" x14ac:dyDescent="0.2">
      <c r="A758" t="str">
        <f>'Simulatie kostenplan'!$B$25</f>
        <v>Personeelskosten</v>
      </c>
      <c r="B758" s="120" t="str">
        <f>IF('Simulatie kostenplan'!$E$36='Simulatie kostenplan'!$F$22,"",IF(AND($B$300="JA",NOT(LEFT(Personeelsinzet!$M$16,10)="medewerker"),LEFT(Personeelsinzet!$B$48,1)="1"),CONCATENATE("WP- ",WB!$J$4),
IF(AND($B$300="JA",NOT(LEFT(Personeelsinzet!$M$16,10)="medewerker"),LEFT(Personeelsinzet!$B$48,1)="2"),CONCATENATE("WP- ",WB!$J$5),
IF(AND($B$300="JA",NOT(LEFT(Personeelsinzet!$M$16,10)="medewerker"),LEFT(Personeelsinzet!$B$48,1)="3"),CONCATENATE("WP- ",WB!$J$6),
IF(AND($B$300="JA",NOT(LEFT(Personeelsinzet!$M$16,10)="medewerker"),LEFT(Personeelsinzet!$B$48,1)="4"),CONCATENATE("WP- ",WB!$J$7),
IF(AND($B$300="JA",NOT(LEFT(Personeelsinzet!$M$16,10)="medewerker"),LEFT(Personeelsinzet!$B$48,1)="5"),CONCATENATE("WP- ",WB!$J$8),
IF(AND($B$300="JA",NOT(LEFT(Personeelsinzet!$M$16,10)="medewerker"),LEFT(Personeelsinzet!$B$48,1)="6"),CONCATENATE("WP- ",WB!$J$9),
IF(AND($B$300="JA",NOT(LEFT(Personeelsinzet!$M$16,10)="medewerker"),LEFT(Personeelsinzet!$B$48,1)="7"),CONCATENATE("WP- ",WB!$J$10),""))))))))</f>
        <v/>
      </c>
      <c r="C758" s="121">
        <f>IF(B758="",0,IF(Personeelsinzet!$D$93=$AP$5,Personeelsinzet!M$48*L$303,
IF(AND(Personeelsinzet!$D$93=WB!$AP$6,Personeelskosten!$D$11=WB!$Q$5),Personeelsinzet!M$48*WB!$R$12,
IF(AND(Personeelsinzet!$D$93=WB!$AP$6,Personeelskosten!$D$11=WB!$Q$6),Personeelsinzet!M$48*WB!$R$13,""))))</f>
        <v>0</v>
      </c>
      <c r="D758" s="122">
        <f>IF(AND(NOT(B758=""),NOT(LEFT(Personeelsinzet!M$16,10)="medewerker")),L$302,0)</f>
        <v>0</v>
      </c>
      <c r="E758">
        <f t="shared" si="10"/>
        <v>0</v>
      </c>
    </row>
    <row r="759" spans="1:6" x14ac:dyDescent="0.2">
      <c r="A759" t="str">
        <f>'Simulatie kostenplan'!$B$25</f>
        <v>Personeelskosten</v>
      </c>
      <c r="B759" s="120" t="str">
        <f>IF('Simulatie kostenplan'!$E$36='Simulatie kostenplan'!$F$22,"",IF(AND($B$300="JA",NOT(LEFT(Personeelsinzet!$M$16,10)="medewerker"),LEFT(Personeelsinzet!$B$49,1)="1"),CONCATENATE("WP- ",WB!$J$4),
IF(AND($B$300="JA",NOT(LEFT(Personeelsinzet!$M$16,10)="medewerker"),LEFT(Personeelsinzet!$B$49,1)="2"),CONCATENATE("WP- ",WB!$J$5),
IF(AND($B$300="JA",NOT(LEFT(Personeelsinzet!$M$16,10)="medewerker"),LEFT(Personeelsinzet!$B$49,1)="3"),CONCATENATE("WP- ",WB!$J$6),
IF(AND($B$300="JA",NOT(LEFT(Personeelsinzet!$M$16,10)="medewerker"),LEFT(Personeelsinzet!$B$49,1)="4"),CONCATENATE("WP- ",WB!$J$7),
IF(AND($B$300="JA",NOT(LEFT(Personeelsinzet!$M$16,10)="medewerker"),LEFT(Personeelsinzet!$B$49,1)="5"),CONCATENATE("WP- ",WB!$J$8),
IF(AND($B$300="JA",NOT(LEFT(Personeelsinzet!$M$16,10)="medewerker"),LEFT(Personeelsinzet!$B$49,1)="6"),CONCATENATE("WP- ",WB!$J$9),
IF(AND($B$300="JA",NOT(LEFT(Personeelsinzet!$M$16,10)="medewerker"),LEFT(Personeelsinzet!$B$49,1)="7"),CONCATENATE("WP- ",WB!$J$10),""))))))))</f>
        <v/>
      </c>
      <c r="C759" s="121">
        <f>IF(B759="",0,IF(Personeelsinzet!$D$93=$AP$5,Personeelsinzet!M$49*L$303,
IF(AND(Personeelsinzet!$D$93=WB!$AP$6,Personeelskosten!$D$11=WB!$Q$5),Personeelsinzet!M$49*WB!$R$12,
IF(AND(Personeelsinzet!$D$93=WB!$AP$6,Personeelskosten!$D$11=WB!$Q$6),Personeelsinzet!M$49*WB!$R$13,""))))</f>
        <v>0</v>
      </c>
      <c r="D759" s="122">
        <f>IF(AND(NOT(B759=""),NOT(LEFT(Personeelsinzet!M$16,10)="medewerker")),L$302,0)</f>
        <v>0</v>
      </c>
      <c r="E759">
        <f t="shared" si="10"/>
        <v>0</v>
      </c>
    </row>
    <row r="760" spans="1:6" x14ac:dyDescent="0.2">
      <c r="A760" t="str">
        <f>'Simulatie kostenplan'!$B$25</f>
        <v>Personeelskosten</v>
      </c>
      <c r="B760" s="120" t="str">
        <f>IF('Simulatie kostenplan'!$E$36='Simulatie kostenplan'!$F$22,"",IF(AND($B$300="JA",NOT(LEFT(Personeelsinzet!$M$16,10)="medewerker"),LEFT(Personeelsinzet!$B$50,1)="1"),CONCATENATE("WP- ",WB!$J$4),
IF(AND($B$300="JA",NOT(LEFT(Personeelsinzet!$M$16,10)="medewerker"),LEFT(Personeelsinzet!$B$50,1)="2"),CONCATENATE("WP- ",WB!$J$5),
IF(AND($B$300="JA",NOT(LEFT(Personeelsinzet!$M$16,10)="medewerker"),LEFT(Personeelsinzet!$B$50,1)="3"),CONCATENATE("WP- ",WB!$J$6),
IF(AND($B$300="JA",NOT(LEFT(Personeelsinzet!$M$16,10)="medewerker"),LEFT(Personeelsinzet!$B$50,1)="4"),CONCATENATE("WP- ",WB!$J$7),
IF(AND($B$300="JA",NOT(LEFT(Personeelsinzet!$M$16,10)="medewerker"),LEFT(Personeelsinzet!$B$50,1)="5"),CONCATENATE("WP- ",WB!$J$8),
IF(AND($B$300="JA",NOT(LEFT(Personeelsinzet!$M$16,10)="medewerker"),LEFT(Personeelsinzet!$B$50,1)="6"),CONCATENATE("WP- ",WB!$J$9),
IF(AND($B$300="JA",NOT(LEFT(Personeelsinzet!$M$16,10)="medewerker"),LEFT(Personeelsinzet!$B$50,1)="7"),CONCATENATE("WP- ",WB!$J$10),""))))))))</f>
        <v/>
      </c>
      <c r="C760" s="121">
        <f>IF(B760="",0,IF(Personeelsinzet!$D$93=$AP$5,Personeelsinzet!M$50*L$303,
IF(AND(Personeelsinzet!$D$93=WB!$AP$6,Personeelskosten!$D$11=WB!$Q$5),Personeelsinzet!M$50*WB!$R$12,
IF(AND(Personeelsinzet!$D$93=WB!$AP$6,Personeelskosten!$D$11=WB!$Q$6),Personeelsinzet!M$50*WB!$R$13,""))))</f>
        <v>0</v>
      </c>
      <c r="D760" s="122">
        <f>IF(AND(NOT(B760=""),NOT(LEFT(Personeelsinzet!M$16,10)="medewerker")),L$302,0)</f>
        <v>0</v>
      </c>
      <c r="E760">
        <f t="shared" ref="E760:E823" si="11">IF(OR(D760=0,D760=""),0,1)</f>
        <v>0</v>
      </c>
    </row>
    <row r="761" spans="1:6" x14ac:dyDescent="0.2">
      <c r="A761" t="str">
        <f>'Simulatie kostenplan'!$B$25</f>
        <v>Personeelskosten</v>
      </c>
      <c r="B761" s="120" t="str">
        <f>IF('Simulatie kostenplan'!$E$36='Simulatie kostenplan'!$F$22,"",IF(AND($B$300="JA",NOT(LEFT(Personeelsinzet!$M$16,10)="medewerker"),LEFT(Personeelsinzet!$B$51,1)="1"),CONCATENATE("WP- ",WB!$J$4),
IF(AND($B$300="JA",NOT(LEFT(Personeelsinzet!$M$16,10)="medewerker"),LEFT(Personeelsinzet!$B$51,1)="2"),CONCATENATE("WP- ",WB!$J$5),
IF(AND($B$300="JA",NOT(LEFT(Personeelsinzet!$M$16,10)="medewerker"),LEFT(Personeelsinzet!$B$51,1)="3"),CONCATENATE("WP- ",WB!$J$6),
IF(AND($B$300="JA",NOT(LEFT(Personeelsinzet!$M$16,10)="medewerker"),LEFT(Personeelsinzet!$B$51,1)="4"),CONCATENATE("WP- ",WB!$J$7),
IF(AND($B$300="JA",NOT(LEFT(Personeelsinzet!$M$16,10)="medewerker"),LEFT(Personeelsinzet!$B$51,1)="5"),CONCATENATE("WP- ",WB!$J$8),
IF(AND($B$300="JA",NOT(LEFT(Personeelsinzet!$M$16,10)="medewerker"),LEFT(Personeelsinzet!$B$51,1)="6"),CONCATENATE("WP- ",WB!$J$9),
IF(AND($B$300="JA",NOT(LEFT(Personeelsinzet!$M$16,10)="medewerker"),LEFT(Personeelsinzet!$B$51,1)="7"),CONCATENATE("WP- ",WB!$J$10),""))))))))</f>
        <v/>
      </c>
      <c r="C761" s="121">
        <f>IF(B761="",0,IF(Personeelsinzet!$D$93=$AP$5,Personeelsinzet!M$51*L$303,
IF(AND(Personeelsinzet!$D$93=WB!$AP$6,Personeelskosten!$D$11=WB!$Q$5),Personeelsinzet!M$51*WB!$R$12,
IF(AND(Personeelsinzet!$D$93=WB!$AP$6,Personeelskosten!$D$11=WB!$Q$6),Personeelsinzet!M$51*WB!$R$13,""))))</f>
        <v>0</v>
      </c>
      <c r="D761" s="122">
        <f>IF(AND(NOT(B761=""),NOT(LEFT(Personeelsinzet!M$16,10)="medewerker")),L$302,0)</f>
        <v>0</v>
      </c>
      <c r="E761">
        <f t="shared" si="11"/>
        <v>0</v>
      </c>
    </row>
    <row r="762" spans="1:6" x14ac:dyDescent="0.2">
      <c r="A762" t="str">
        <f>'Simulatie kostenplan'!$B$25</f>
        <v>Personeelskosten</v>
      </c>
      <c r="B762" s="120" t="str">
        <f>IF('Simulatie kostenplan'!$E$36='Simulatie kostenplan'!$F$22,"",IF(AND($B$300="JA",NOT(LEFT(Personeelsinzet!$M$16,10)="medewerker"),LEFT(Personeelsinzet!$B$52,1)="1"),CONCATENATE("WP- ",WB!$J$4),
IF(AND($B$300="JA",NOT(LEFT(Personeelsinzet!$M$16,10)="medewerker"),LEFT(Personeelsinzet!$B$52,1)="2"),CONCATENATE("WP- ",WB!$J$5),
IF(AND($B$300="JA",NOT(LEFT(Personeelsinzet!$M$16,10)="medewerker"),LEFT(Personeelsinzet!$B$52,1)="3"),CONCATENATE("WP- ",WB!$J$6),
IF(AND($B$300="JA",NOT(LEFT(Personeelsinzet!$M$16,10)="medewerker"),LEFT(Personeelsinzet!$B$52,1)="4"),CONCATENATE("WP- ",WB!$J$7),
IF(AND($B$300="JA",NOT(LEFT(Personeelsinzet!$M$16,10)="medewerker"),LEFT(Personeelsinzet!$B$52,1)="5"),CONCATENATE("WP- ",WB!$J$8),
IF(AND($B$300="JA",NOT(LEFT(Personeelsinzet!$M$16,10)="medewerker"),LEFT(Personeelsinzet!$B$52,1)="6"),CONCATENATE("WP- ",WB!$J$9),
IF(AND($B$300="JA",NOT(LEFT(Personeelsinzet!$M$16,10)="medewerker"),LEFT(Personeelsinzet!$B$52,1)="7"),CONCATENATE("WP- ",WB!$J$10),""))))))))</f>
        <v/>
      </c>
      <c r="C762" s="121">
        <f>IF(B762="",0,IF(Personeelsinzet!$D$93=$AP$5,Personeelsinzet!M$52*L$303,
IF(AND(Personeelsinzet!$D$93=WB!$AP$6,Personeelskosten!$D$11=WB!$Q$5),Personeelsinzet!M$52*WB!$R$12,
IF(AND(Personeelsinzet!$D$93=WB!$AP$6,Personeelskosten!$D$11=WB!$Q$6),Personeelsinzet!M$52*WB!$R$13,""))))</f>
        <v>0</v>
      </c>
      <c r="D762" s="122">
        <f>IF(AND(NOT(B762=""),NOT(LEFT(Personeelsinzet!M$16,10)="medewerker")),L$302,0)</f>
        <v>0</v>
      </c>
      <c r="E762">
        <f t="shared" si="11"/>
        <v>0</v>
      </c>
    </row>
    <row r="763" spans="1:6" x14ac:dyDescent="0.2">
      <c r="A763" t="str">
        <f>'Simulatie kostenplan'!$B$25</f>
        <v>Personeelskosten</v>
      </c>
      <c r="B763" s="120" t="str">
        <f>IF('Simulatie kostenplan'!$E$36='Simulatie kostenplan'!$F$22,"",IF(AND($B$300="JA",NOT(LEFT(Personeelsinzet!$M$16,10)="medewerker"),LEFT(Personeelsinzet!$B$53,1)="1"),CONCATENATE("WP- ",WB!$J$4),
IF(AND($B$300="JA",NOT(LEFT(Personeelsinzet!$M$16,10)="medewerker"),LEFT(Personeelsinzet!$B$53,1)="2"),CONCATENATE("WP- ",WB!$J$5),
IF(AND($B$300="JA",NOT(LEFT(Personeelsinzet!$M$16,10)="medewerker"),LEFT(Personeelsinzet!$B$53,1)="3"),CONCATENATE("WP- ",WB!$J$6),
IF(AND($B$300="JA",NOT(LEFT(Personeelsinzet!$M$16,10)="medewerker"),LEFT(Personeelsinzet!$B$53,1)="4"),CONCATENATE("WP- ",WB!$J$7),
IF(AND($B$300="JA",NOT(LEFT(Personeelsinzet!$M$16,10)="medewerker"),LEFT(Personeelsinzet!$B$53,1)="5"),CONCATENATE("WP- ",WB!$J$8),
IF(AND($B$300="JA",NOT(LEFT(Personeelsinzet!$M$16,10)="medewerker"),LEFT(Personeelsinzet!$B$53,1)="6"),CONCATENATE("WP- ",WB!$J$9),
IF(AND($B$300="JA",NOT(LEFT(Personeelsinzet!$M$16,10)="medewerker"),LEFT(Personeelsinzet!$B$53,1)="7"),CONCATENATE("WP- ",WB!$J$10),""))))))))</f>
        <v/>
      </c>
      <c r="C763" s="121">
        <f>IF(B763="",0,IF(Personeelsinzet!$D$93=$AP$5,Personeelsinzet!M$53*L$303,
IF(AND(Personeelsinzet!$D$93=WB!$AP$6,Personeelskosten!$D$11=WB!$Q$5),Personeelsinzet!M$53*WB!$R$12,
IF(AND(Personeelsinzet!$D$93=WB!$AP$6,Personeelskosten!$D$11=WB!$Q$6),Personeelsinzet!M$53*WB!$R$13,""))))</f>
        <v>0</v>
      </c>
      <c r="D763" s="122">
        <f>IF(AND(NOT(B763=""),NOT(LEFT(Personeelsinzet!M$16,10)="medewerker")),L$302,0)</f>
        <v>0</v>
      </c>
      <c r="E763">
        <f t="shared" si="11"/>
        <v>0</v>
      </c>
    </row>
    <row r="764" spans="1:6" x14ac:dyDescent="0.2">
      <c r="A764" t="str">
        <f>'Simulatie kostenplan'!$B$25</f>
        <v>Personeelskosten</v>
      </c>
      <c r="B764" s="120" t="str">
        <f>IF('Simulatie kostenplan'!$E$36='Simulatie kostenplan'!$F$22,"",IF(AND($B$300="JA",NOT(LEFT(Personeelsinzet!$M$16,10)="medewerker"),LEFT(Personeelsinzet!$B$54,1)="1"),CONCATENATE("WP- ",WB!$J$4),
IF(AND($B$300="JA",NOT(LEFT(Personeelsinzet!$M$16,10)="medewerker"),LEFT(Personeelsinzet!$B$54,1)="2"),CONCATENATE("WP- ",WB!$J$5),
IF(AND($B$300="JA",NOT(LEFT(Personeelsinzet!$M$16,10)="medewerker"),LEFT(Personeelsinzet!$B$54,1)="3"),CONCATENATE("WP- ",WB!$J$6),
IF(AND($B$300="JA",NOT(LEFT(Personeelsinzet!$M$16,10)="medewerker"),LEFT(Personeelsinzet!$B$54,1)="4"),CONCATENATE("WP- ",WB!$J$7),
IF(AND($B$300="JA",NOT(LEFT(Personeelsinzet!$M$16,10)="medewerker"),LEFT(Personeelsinzet!$B$54,1)="5"),CONCATENATE("WP- ",WB!$J$8),
IF(AND($B$300="JA",NOT(LEFT(Personeelsinzet!$M$16,10)="medewerker"),LEFT(Personeelsinzet!$B$54,1)="6"),CONCATENATE("WP- ",WB!$J$9),
IF(AND($B$300="JA",NOT(LEFT(Personeelsinzet!$M$16,10)="medewerker"),LEFT(Personeelsinzet!$B$54,1)="7"),CONCATENATE("WP- ",WB!$J$10),""))))))))</f>
        <v/>
      </c>
      <c r="C764" s="121">
        <f>IF(B764="",0,IF(Personeelsinzet!$D$93=$AP$5,Personeelsinzet!M$54*L$303,
IF(AND(Personeelsinzet!$D$93=WB!$AP$6,Personeelskosten!$D$11=WB!$Q$5),Personeelsinzet!M$54*WB!$R$12,
IF(AND(Personeelsinzet!$D$93=WB!$AP$6,Personeelskosten!$D$11=WB!$Q$6),Personeelsinzet!M$54*WB!$R$13,""))))</f>
        <v>0</v>
      </c>
      <c r="D764" s="122">
        <f>IF(AND(NOT(B764=""),NOT(LEFT(Personeelsinzet!M$16,10)="medewerker")),L$302,0)</f>
        <v>0</v>
      </c>
      <c r="E764">
        <f t="shared" si="11"/>
        <v>0</v>
      </c>
    </row>
    <row r="765" spans="1:6" x14ac:dyDescent="0.2">
      <c r="A765" t="str">
        <f>'Simulatie kostenplan'!$B$25</f>
        <v>Personeelskosten</v>
      </c>
      <c r="B765" s="120" t="str">
        <f>IF('Simulatie kostenplan'!$E$36='Simulatie kostenplan'!$F$22,"",IF(AND($B$300="JA",NOT(LEFT(Personeelsinzet!$M$16,10)="medewerker"),LEFT(Personeelsinzet!$B$55,1)="1"),CONCATENATE("WP- ",WB!$J$4),
IF(AND($B$300="JA",NOT(LEFT(Personeelsinzet!$M$16,10)="medewerker"),LEFT(Personeelsinzet!$B$55,1)="2"),CONCATENATE("WP- ",WB!$J$5),
IF(AND($B$300="JA",NOT(LEFT(Personeelsinzet!$M$16,10)="medewerker"),LEFT(Personeelsinzet!$B$55,1)="3"),CONCATENATE("WP- ",WB!$J$6),
IF(AND($B$300="JA",NOT(LEFT(Personeelsinzet!$M$16,10)="medewerker"),LEFT(Personeelsinzet!$B$55,1)="4"),CONCATENATE("WP- ",WB!$J$7),
IF(AND($B$300="JA",NOT(LEFT(Personeelsinzet!$M$16,10)="medewerker"),LEFT(Personeelsinzet!$B$55,1)="5"),CONCATENATE("WP- ",WB!$J$8),
IF(AND($B$300="JA",NOT(LEFT(Personeelsinzet!$M$16,10)="medewerker"),LEFT(Personeelsinzet!$B$55,1)="6"),CONCATENATE("WP- ",WB!$J$9),
IF(AND($B$300="JA",NOT(LEFT(Personeelsinzet!$M$16,10)="medewerker"),LEFT(Personeelsinzet!$B$55,1)="7"),CONCATENATE("WP- ",WB!$J$10),""))))))))</f>
        <v/>
      </c>
      <c r="C765" s="121">
        <f>IF(B765="",0,IF(Personeelsinzet!$D$93=$AP$5,Personeelsinzet!M$55*L$303,
IF(AND(Personeelsinzet!$D$93=WB!$AP$6,Personeelskosten!$D$11=WB!$Q$5),Personeelsinzet!M$55*WB!$R$12,
IF(AND(Personeelsinzet!$D$93=WB!$AP$6,Personeelskosten!$D$11=WB!$Q$6),Personeelsinzet!M$55*WB!$R$13,""))))</f>
        <v>0</v>
      </c>
      <c r="D765" s="122">
        <f>IF(AND(NOT(B765=""),NOT(LEFT(Personeelsinzet!M$16,10)="medewerker")),L$302,0)</f>
        <v>0</v>
      </c>
      <c r="E765">
        <f t="shared" si="11"/>
        <v>0</v>
      </c>
    </row>
    <row r="766" spans="1:6" x14ac:dyDescent="0.2">
      <c r="A766" t="str">
        <f>'Simulatie kostenplan'!$B$25</f>
        <v>Personeelskosten</v>
      </c>
      <c r="B766" s="120" t="str">
        <f>IF('Simulatie kostenplan'!$E$36='Simulatie kostenplan'!$F$22,"",IF(AND($B$300="JA",NOT(LEFT(Personeelsinzet!$N$16,10)="medewerker"),LEFT(Personeelsinzet!$B$21,1)="1"),CONCATENATE("WP- ",WB!$J$4),
IF(AND($B$300="JA",NOT(LEFT(Personeelsinzet!$N$16,10)="medewerker"),LEFT(Personeelsinzet!$B$21,1)="2"),CONCATENATE("WP- ",WB!$J$5),
IF(AND($B$300="JA",NOT(LEFT(Personeelsinzet!$N$16,10)="medewerker"),LEFT(Personeelsinzet!$B$21,1)="3"),CONCATENATE("WP- ",WB!$J$6),
IF(AND($B$300="JA",NOT(LEFT(Personeelsinzet!$N$16,10)="medewerker"),LEFT(Personeelsinzet!$B$21,1)="4"),CONCATENATE("WP- ",WB!$J$7),
IF(AND($B$300="JA",NOT(LEFT(Personeelsinzet!$N$16,10)="medewerker"),LEFT(Personeelsinzet!$B$21,1)="5"),CONCATENATE("WP- ",WB!$J$8),
IF(AND($B$300="JA",NOT(LEFT(Personeelsinzet!$N$16,10)="medewerker"),LEFT(Personeelsinzet!$B$21,1)="6"),CONCATENATE("WP- ",WB!$J$9),
IF(AND($B$300="JA",NOT(LEFT(Personeelsinzet!$N$16,10)="medewerker"),LEFT(Personeelsinzet!$B$21,1)="7"),CONCATENATE("WP- ",WB!$J$10),""))))))))</f>
        <v/>
      </c>
      <c r="C766" s="121">
        <f>IF(B766="",0,IF(Personeelsinzet!$D$93=$AP$5,Personeelsinzet!N$21*M$303,
IF(AND(Personeelsinzet!$D$93=WB!$AP$6,Personeelskosten!$D$11=WB!$Q$5),Personeelsinzet!N$21*WB!$R$12,
IF(AND(Personeelsinzet!$D$93=WB!$AP$6,Personeelskosten!$D$11=WB!$Q$6),Personeelsinzet!N$21*WB!$R$13,""))))</f>
        <v>0</v>
      </c>
      <c r="D766" s="122">
        <f>IF(AND(NOT(B766=""),NOT(LEFT(Personeelsinzet!N$16,10)="medewerker")),M$302,0)</f>
        <v>0</v>
      </c>
      <c r="E766">
        <f t="shared" si="11"/>
        <v>0</v>
      </c>
      <c r="F766" s="120"/>
    </row>
    <row r="767" spans="1:6" x14ac:dyDescent="0.2">
      <c r="A767" t="str">
        <f>'Simulatie kostenplan'!$B$25</f>
        <v>Personeelskosten</v>
      </c>
      <c r="B767" s="120" t="str">
        <f>IF('Simulatie kostenplan'!$E$36='Simulatie kostenplan'!$F$22,"",IF(AND($B$300="JA",NOT(LEFT(Personeelsinzet!$N$16,10)="medewerker"),LEFT(Personeelsinzet!$B$22,1)="1"),CONCATENATE("WP- ",WB!$J$4),
IF(AND($B$300="JA",NOT(LEFT(Personeelsinzet!$N$16,10)="medewerker"),LEFT(Personeelsinzet!$B$22,1)="2"),CONCATENATE("WP- ",WB!$J$5),
IF(AND($B$300="JA",NOT(LEFT(Personeelsinzet!$N$16,10)="medewerker"),LEFT(Personeelsinzet!$B$22,1)="3"),CONCATENATE("WP- ",WB!$J$6),
IF(AND($B$300="JA",NOT(LEFT(Personeelsinzet!$N$16,10)="medewerker"),LEFT(Personeelsinzet!$B$22,1)="4"),CONCATENATE("WP- ",WB!$J$7),
IF(AND($B$300="JA",NOT(LEFT(Personeelsinzet!$N$16,10)="medewerker"),LEFT(Personeelsinzet!$B$22,1)="5"),CONCATENATE("WP- ",WB!$J$8),
IF(AND($B$300="JA",NOT(LEFT(Personeelsinzet!$N$16,10)="medewerker"),LEFT(Personeelsinzet!$B$22,1)="6"),CONCATENATE("WP- ",WB!$J$9),
IF(AND($B$300="JA",NOT(LEFT(Personeelsinzet!$N$16,10)="medewerker"),LEFT(Personeelsinzet!$B$22,1)="7"),CONCATENATE("WP- ",WB!$J$10),""))))))))</f>
        <v/>
      </c>
      <c r="C767" s="121">
        <f>IF(B767="",0,IF(Personeelsinzet!$D$93=$AP$5,Personeelsinzet!N$22*M$303,
IF(AND(Personeelsinzet!$D$93=WB!$AP$6,Personeelskosten!$D$11=WB!$Q$5),Personeelsinzet!N$22*WB!$R$12,
IF(AND(Personeelsinzet!$D$93=WB!$AP$6,Personeelskosten!$D$11=WB!$Q$6),Personeelsinzet!N$22*WB!$R$13,""))))</f>
        <v>0</v>
      </c>
      <c r="D767" s="122">
        <f>IF(AND(NOT(B767=""),NOT(LEFT(Personeelsinzet!N$16,10)="medewerker")),M$302,0)</f>
        <v>0</v>
      </c>
      <c r="E767">
        <f t="shared" si="11"/>
        <v>0</v>
      </c>
    </row>
    <row r="768" spans="1:6" x14ac:dyDescent="0.2">
      <c r="A768" t="str">
        <f>'Simulatie kostenplan'!$B$25</f>
        <v>Personeelskosten</v>
      </c>
      <c r="B768" s="120" t="str">
        <f>IF('Simulatie kostenplan'!$E$36='Simulatie kostenplan'!$F$22,"",IF(AND($B$300="JA",NOT(LEFT(Personeelsinzet!$N$16,10)="medewerker"),LEFT(Personeelsinzet!$B$23,1)="1"),CONCATENATE("WP- ",WB!$J$4),
IF(AND($B$300="JA",NOT(LEFT(Personeelsinzet!$N$16,10)="medewerker"),LEFT(Personeelsinzet!$B$23,1)="2"),CONCATENATE("WP- ",WB!$J$5),
IF(AND($B$300="JA",NOT(LEFT(Personeelsinzet!$N$16,10)="medewerker"),LEFT(Personeelsinzet!$B$23,1)="3"),CONCATENATE("WP- ",WB!$J$6),
IF(AND($B$300="JA",NOT(LEFT(Personeelsinzet!$N$16,10)="medewerker"),LEFT(Personeelsinzet!$B$23,1)="4"),CONCATENATE("WP- ",WB!$J$7),
IF(AND($B$300="JA",NOT(LEFT(Personeelsinzet!$N$16,10)="medewerker"),LEFT(Personeelsinzet!$B$23,1)="5"),CONCATENATE("WP- ",WB!$J$8),
IF(AND($B$300="JA",NOT(LEFT(Personeelsinzet!$N$16,10)="medewerker"),LEFT(Personeelsinzet!$B$23,1)="6"),CONCATENATE("WP- ",WB!$J$9),
IF(AND($B$300="JA",NOT(LEFT(Personeelsinzet!$N$16,10)="medewerker"),LEFT(Personeelsinzet!$B$23,1)="7"),CONCATENATE("WP- ",WB!$J$10),""))))))))</f>
        <v/>
      </c>
      <c r="C768" s="121">
        <f>IF(B768="",0,IF(Personeelsinzet!$D$93=$AP$5,Personeelsinzet!N$23*M$303,
IF(AND(Personeelsinzet!$D$93=WB!$AP$6,Personeelskosten!$D$11=WB!$Q$5),Personeelsinzet!N$23*WB!$R$12,
IF(AND(Personeelsinzet!$D$93=WB!$AP$6,Personeelskosten!$D$11=WB!$Q$6),Personeelsinzet!N$23*WB!$R$13,""))))</f>
        <v>0</v>
      </c>
      <c r="D768" s="122">
        <f>IF(AND(NOT(B768=""),NOT(LEFT(Personeelsinzet!N$16,10)="medewerker")),M$302,0)</f>
        <v>0</v>
      </c>
      <c r="E768">
        <f t="shared" si="11"/>
        <v>0</v>
      </c>
    </row>
    <row r="769" spans="1:5" x14ac:dyDescent="0.2">
      <c r="A769" t="str">
        <f>'Simulatie kostenplan'!$B$25</f>
        <v>Personeelskosten</v>
      </c>
      <c r="B769" s="120" t="str">
        <f>IF('Simulatie kostenplan'!$E$36='Simulatie kostenplan'!$F$22,"",IF(AND($B$300="JA",NOT(LEFT(Personeelsinzet!$N$16,10)="medewerker"),LEFT(Personeelsinzet!$B$24,1)="1"),CONCATENATE("WP- ",WB!$J$4),
IF(AND($B$300="JA",NOT(LEFT(Personeelsinzet!$N$16,10)="medewerker"),LEFT(Personeelsinzet!$B$24,1)="2"),CONCATENATE("WP- ",WB!$J$5),
IF(AND($B$300="JA",NOT(LEFT(Personeelsinzet!$N$16,10)="medewerker"),LEFT(Personeelsinzet!$B$24,1)="3"),CONCATENATE("WP- ",WB!$J$6),
IF(AND($B$300="JA",NOT(LEFT(Personeelsinzet!$N$16,10)="medewerker"),LEFT(Personeelsinzet!$B$24,1)="4"),CONCATENATE("WP- ",WB!$J$7),
IF(AND($B$300="JA",NOT(LEFT(Personeelsinzet!$N$16,10)="medewerker"),LEFT(Personeelsinzet!$B$24,1)="5"),CONCATENATE("WP- ",WB!$J$8),
IF(AND($B$300="JA",NOT(LEFT(Personeelsinzet!$N$16,10)="medewerker"),LEFT(Personeelsinzet!$B$24,1)="6"),CONCATENATE("WP- ",WB!$J$9),
IF(AND($B$300="JA",NOT(LEFT(Personeelsinzet!$N$16,10)="medewerker"),LEFT(Personeelsinzet!$B$24,1)="7"),CONCATENATE("WP- ",WB!$J$10),""))))))))</f>
        <v/>
      </c>
      <c r="C769" s="121">
        <f>IF(B769="",0,IF(Personeelsinzet!$D$93=$AP$5,Personeelsinzet!N$24*M$303,
IF(AND(Personeelsinzet!$D$93=WB!$AP$6,Personeelskosten!$D$11=WB!$Q$5),Personeelsinzet!N$24*WB!$R$12,
IF(AND(Personeelsinzet!$D$93=WB!$AP$6,Personeelskosten!$D$11=WB!$Q$6),Personeelsinzet!N$24*WB!$R$13,""))))</f>
        <v>0</v>
      </c>
      <c r="D769" s="122">
        <f>IF(AND(NOT(B769=""),NOT(LEFT(Personeelsinzet!N$16,10)="medewerker")),M$302,0)</f>
        <v>0</v>
      </c>
      <c r="E769">
        <f t="shared" si="11"/>
        <v>0</v>
      </c>
    </row>
    <row r="770" spans="1:5" x14ac:dyDescent="0.2">
      <c r="A770" t="str">
        <f>'Simulatie kostenplan'!$B$25</f>
        <v>Personeelskosten</v>
      </c>
      <c r="B770" s="120" t="str">
        <f>IF('Simulatie kostenplan'!$E$36='Simulatie kostenplan'!$F$22,"",IF(AND($B$300="JA",NOT(LEFT(Personeelsinzet!$N$16,10)="medewerker"),LEFT(Personeelsinzet!$B$25,1)="1"),CONCATENATE("WP- ",WB!$J$4),
IF(AND($B$300="JA",NOT(LEFT(Personeelsinzet!$N$16,10)="medewerker"),LEFT(Personeelsinzet!$B$25,1)="2"),CONCATENATE("WP- ",WB!$J$5),
IF(AND($B$300="JA",NOT(LEFT(Personeelsinzet!$N$16,10)="medewerker"),LEFT(Personeelsinzet!$B$25,1)="3"),CONCATENATE("WP- ",WB!$J$6),
IF(AND($B$300="JA",NOT(LEFT(Personeelsinzet!$N$16,10)="medewerker"),LEFT(Personeelsinzet!$B$25,1)="4"),CONCATENATE("WP- ",WB!$J$7),
IF(AND($B$300="JA",NOT(LEFT(Personeelsinzet!$N$16,10)="medewerker"),LEFT(Personeelsinzet!$B$25,1)="5"),CONCATENATE("WP- ",WB!$J$8),
IF(AND($B$300="JA",NOT(LEFT(Personeelsinzet!$N$16,10)="medewerker"),LEFT(Personeelsinzet!$B$25,1)="6"),CONCATENATE("WP- ",WB!$J$9),
IF(AND($B$300="JA",NOT(LEFT(Personeelsinzet!$N$16,10)="medewerker"),LEFT(Personeelsinzet!$B$25,1)="7"),CONCATENATE("WP- ",WB!$J$10),""))))))))</f>
        <v/>
      </c>
      <c r="C770" s="121">
        <f>IF(B770="",0,IF(Personeelsinzet!$D$93=$AP$5,Personeelsinzet!N$25*M$303,
IF(AND(Personeelsinzet!$D$93=WB!$AP$6,Personeelskosten!$D$11=WB!$Q$5),Personeelsinzet!N$25*WB!$R$12,
IF(AND(Personeelsinzet!$D$93=WB!$AP$6,Personeelskosten!$D$11=WB!$Q$6),Personeelsinzet!N$25*WB!$R$13,""))))</f>
        <v>0</v>
      </c>
      <c r="D770" s="122">
        <f>IF(AND(NOT(B770=""),NOT(LEFT(Personeelsinzet!N$16,10)="medewerker")),M$302,0)</f>
        <v>0</v>
      </c>
      <c r="E770">
        <f t="shared" si="11"/>
        <v>0</v>
      </c>
    </row>
    <row r="771" spans="1:5" x14ac:dyDescent="0.2">
      <c r="A771" t="str">
        <f>'Simulatie kostenplan'!$B$25</f>
        <v>Personeelskosten</v>
      </c>
      <c r="B771" s="120" t="str">
        <f>IF('Simulatie kostenplan'!$E$36='Simulatie kostenplan'!$F$22,"",IF(AND($B$300="JA",NOT(LEFT(Personeelsinzet!$N$16,10)="medewerker"),LEFT(Personeelsinzet!$B$26,1)="1"),CONCATENATE("WP- ",WB!$J$4),
IF(AND($B$300="JA",NOT(LEFT(Personeelsinzet!$N$16,10)="medewerker"),LEFT(Personeelsinzet!$B$26,1)="2"),CONCATENATE("WP- ",WB!$J$5),
IF(AND($B$300="JA",NOT(LEFT(Personeelsinzet!$N$16,10)="medewerker"),LEFT(Personeelsinzet!$B$26,1)="3"),CONCATENATE("WP- ",WB!$J$6),
IF(AND($B$300="JA",NOT(LEFT(Personeelsinzet!$N$16,10)="medewerker"),LEFT(Personeelsinzet!$B$26,1)="4"),CONCATENATE("WP- ",WB!$J$7),
IF(AND($B$300="JA",NOT(LEFT(Personeelsinzet!$N$16,10)="medewerker"),LEFT(Personeelsinzet!$B$26,1)="5"),CONCATENATE("WP- ",WB!$J$8),
IF(AND($B$300="JA",NOT(LEFT(Personeelsinzet!$N$16,10)="medewerker"),LEFT(Personeelsinzet!$B$26,1)="6"),CONCATENATE("WP- ",WB!$J$9),
IF(AND($B$300="JA",NOT(LEFT(Personeelsinzet!$N$16,10)="medewerker"),LEFT(Personeelsinzet!$B$26,1)="7"),CONCATENATE("WP- ",WB!$J$10),""))))))))</f>
        <v/>
      </c>
      <c r="C771" s="121">
        <f>IF(B771="",0,IF(Personeelsinzet!$D$93=$AP$5,Personeelsinzet!N$26*M$303,
IF(AND(Personeelsinzet!$D$93=WB!$AP$6,Personeelskosten!$D$11=WB!$Q$5),Personeelsinzet!N$26*WB!$R$12,
IF(AND(Personeelsinzet!$D$93=WB!$AP$6,Personeelskosten!$D$11=WB!$Q$6),Personeelsinzet!N$26*WB!$R$13,""))))</f>
        <v>0</v>
      </c>
      <c r="D771" s="122">
        <f>IF(AND(NOT(B771=""),NOT(LEFT(Personeelsinzet!N$16,10)="medewerker")),M$302,0)</f>
        <v>0</v>
      </c>
      <c r="E771">
        <f t="shared" si="11"/>
        <v>0</v>
      </c>
    </row>
    <row r="772" spans="1:5" x14ac:dyDescent="0.2">
      <c r="A772" t="str">
        <f>'Simulatie kostenplan'!$B$25</f>
        <v>Personeelskosten</v>
      </c>
      <c r="B772" s="120" t="str">
        <f>IF('Simulatie kostenplan'!$E$36='Simulatie kostenplan'!$F$22,"",IF(AND($B$300="JA",NOT(LEFT(Personeelsinzet!$N$16,10)="medewerker"),LEFT(Personeelsinzet!$B$27,1)="1"),CONCATENATE("WP- ",WB!$J$4),
IF(AND($B$300="JA",NOT(LEFT(Personeelsinzet!$N$16,10)="medewerker"),LEFT(Personeelsinzet!$B$27,1)="2"),CONCATENATE("WP- ",WB!$J$5),
IF(AND($B$300="JA",NOT(LEFT(Personeelsinzet!$N$16,10)="medewerker"),LEFT(Personeelsinzet!$B$27,1)="3"),CONCATENATE("WP- ",WB!$J$6),
IF(AND($B$300="JA",NOT(LEFT(Personeelsinzet!$N$16,10)="medewerker"),LEFT(Personeelsinzet!$B$27,1)="4"),CONCATENATE("WP- ",WB!$J$7),
IF(AND($B$300="JA",NOT(LEFT(Personeelsinzet!$N$16,10)="medewerker"),LEFT(Personeelsinzet!$B$27,1)="5"),CONCATENATE("WP- ",WB!$J$8),
IF(AND($B$300="JA",NOT(LEFT(Personeelsinzet!$N$16,10)="medewerker"),LEFT(Personeelsinzet!$B$27,1)="6"),CONCATENATE("WP- ",WB!$J$9),
IF(AND($B$300="JA",NOT(LEFT(Personeelsinzet!$N$16,10)="medewerker"),LEFT(Personeelsinzet!$B$27,1)="7"),CONCATENATE("WP- ",WB!$J$10),""))))))))</f>
        <v/>
      </c>
      <c r="C772" s="121">
        <f>IF(B772="",0,IF(Personeelsinzet!$D$93=$AP$5,Personeelsinzet!N$27*M$303,
IF(AND(Personeelsinzet!$D$93=WB!$AP$6,Personeelskosten!$D$11=WB!$Q$5),Personeelsinzet!N$27*WB!$R$12,
IF(AND(Personeelsinzet!$D$93=WB!$AP$6,Personeelskosten!$D$11=WB!$Q$6),Personeelsinzet!N$27*WB!$R$13,""))))</f>
        <v>0</v>
      </c>
      <c r="D772" s="122">
        <f>IF(AND(NOT(B772=""),NOT(LEFT(Personeelsinzet!N$16,10)="medewerker")),M$302,0)</f>
        <v>0</v>
      </c>
      <c r="E772">
        <f t="shared" si="11"/>
        <v>0</v>
      </c>
    </row>
    <row r="773" spans="1:5" x14ac:dyDescent="0.2">
      <c r="A773" t="str">
        <f>'Simulatie kostenplan'!$B$25</f>
        <v>Personeelskosten</v>
      </c>
      <c r="B773" s="120" t="str">
        <f>IF('Simulatie kostenplan'!$E$36='Simulatie kostenplan'!$F$22,"",IF(AND($B$300="JA",NOT(LEFT(Personeelsinzet!$N$16,10)="medewerker"),LEFT(Personeelsinzet!$B$28,1)="1"),CONCATENATE("WP- ",WB!$J$4),
IF(AND($B$300="JA",NOT(LEFT(Personeelsinzet!$N$16,10)="medewerker"),LEFT(Personeelsinzet!$B$28,1)="2"),CONCATENATE("WP- ",WB!$J$5),
IF(AND($B$300="JA",NOT(LEFT(Personeelsinzet!$N$16,10)="medewerker"),LEFT(Personeelsinzet!$B$28,1)="3"),CONCATENATE("WP- ",WB!$J$6),
IF(AND($B$300="JA",NOT(LEFT(Personeelsinzet!$N$16,10)="medewerker"),LEFT(Personeelsinzet!$B$28,1)="4"),CONCATENATE("WP- ",WB!$J$7),
IF(AND($B$300="JA",NOT(LEFT(Personeelsinzet!$N$16,10)="medewerker"),LEFT(Personeelsinzet!$B$28,1)="5"),CONCATENATE("WP- ",WB!$J$8),
IF(AND($B$300="JA",NOT(LEFT(Personeelsinzet!$N$16,10)="medewerker"),LEFT(Personeelsinzet!$B$28,1)="6"),CONCATENATE("WP- ",WB!$J$9),
IF(AND($B$300="JA",NOT(LEFT(Personeelsinzet!$N$16,10)="medewerker"),LEFT(Personeelsinzet!$B$28,1)="7"),CONCATENATE("WP- ",WB!$J$10),""))))))))</f>
        <v/>
      </c>
      <c r="C773" s="121">
        <f>IF(B773="",0,IF(Personeelsinzet!$D$93=$AP$5,Personeelsinzet!N$28*M$303,
IF(AND(Personeelsinzet!$D$93=WB!$AP$6,Personeelskosten!$D$11=WB!$Q$5),Personeelsinzet!N$28*WB!$R$12,
IF(AND(Personeelsinzet!$D$93=WB!$AP$6,Personeelskosten!$D$11=WB!$Q$6),Personeelsinzet!N$28*WB!$R$13,""))))</f>
        <v>0</v>
      </c>
      <c r="D773" s="122">
        <f>IF(AND(NOT(B773=""),NOT(LEFT(Personeelsinzet!N$16,10)="medewerker")),M$302,0)</f>
        <v>0</v>
      </c>
      <c r="E773">
        <f t="shared" si="11"/>
        <v>0</v>
      </c>
    </row>
    <row r="774" spans="1:5" x14ac:dyDescent="0.2">
      <c r="A774" t="str">
        <f>'Simulatie kostenplan'!$B$25</f>
        <v>Personeelskosten</v>
      </c>
      <c r="B774" s="120" t="str">
        <f>IF('Simulatie kostenplan'!$E$36='Simulatie kostenplan'!$F$22,"",IF(AND($B$300="JA",NOT(LEFT(Personeelsinzet!$N$16,10)="medewerker"),LEFT(Personeelsinzet!$B$29,1)="1"),CONCATENATE("WP- ",WB!$J$4),
IF(AND($B$300="JA",NOT(LEFT(Personeelsinzet!$N$16,10)="medewerker"),LEFT(Personeelsinzet!$B$29,1)="2"),CONCATENATE("WP- ",WB!$J$5),
IF(AND($B$300="JA",NOT(LEFT(Personeelsinzet!$N$16,10)="medewerker"),LEFT(Personeelsinzet!$B$29,1)="3"),CONCATENATE("WP- ",WB!$J$6),
IF(AND($B$300="JA",NOT(LEFT(Personeelsinzet!$N$16,10)="medewerker"),LEFT(Personeelsinzet!$B$29,1)="4"),CONCATENATE("WP- ",WB!$J$7),
IF(AND($B$300="JA",NOT(LEFT(Personeelsinzet!$N$16,10)="medewerker"),LEFT(Personeelsinzet!$B$29,1)="5"),CONCATENATE("WP- ",WB!$J$8),
IF(AND($B$300="JA",NOT(LEFT(Personeelsinzet!$N$16,10)="medewerker"),LEFT(Personeelsinzet!$B$29,1)="6"),CONCATENATE("WP- ",WB!$J$9),
IF(AND($B$300="JA",NOT(LEFT(Personeelsinzet!$N$16,10)="medewerker"),LEFT(Personeelsinzet!$B$29,1)="7"),CONCATENATE("WP- ",WB!$J$10),""))))))))</f>
        <v/>
      </c>
      <c r="C774" s="121">
        <f>IF(B774="",0,IF(Personeelsinzet!$D$93=$AP$5,Personeelsinzet!N$29*M$303,
IF(AND(Personeelsinzet!$D$93=WB!$AP$6,Personeelskosten!$D$11=WB!$Q$5),Personeelsinzet!N$29*WB!$R$12,
IF(AND(Personeelsinzet!$D$93=WB!$AP$6,Personeelskosten!$D$11=WB!$Q$6),Personeelsinzet!N$29*WB!$R$13,""))))</f>
        <v>0</v>
      </c>
      <c r="D774" s="122">
        <f>IF(AND(NOT(B774=""),NOT(LEFT(Personeelsinzet!N$16,10)="medewerker")),M$302,0)</f>
        <v>0</v>
      </c>
      <c r="E774">
        <f t="shared" si="11"/>
        <v>0</v>
      </c>
    </row>
    <row r="775" spans="1:5" x14ac:dyDescent="0.2">
      <c r="A775" t="str">
        <f>'Simulatie kostenplan'!$B$25</f>
        <v>Personeelskosten</v>
      </c>
      <c r="B775" s="120" t="str">
        <f>IF('Simulatie kostenplan'!$E$36='Simulatie kostenplan'!$F$22,"",IF(AND($B$300="JA",NOT(LEFT(Personeelsinzet!$N$16,10)="medewerker"),LEFT(Personeelsinzet!$B$30,1)="1"),CONCATENATE("WP- ",WB!$J$4),
IF(AND($B$300="JA",NOT(LEFT(Personeelsinzet!$N$16,10)="medewerker"),LEFT(Personeelsinzet!$B$30,1)="2"),CONCATENATE("WP- ",WB!$J$5),
IF(AND($B$300="JA",NOT(LEFT(Personeelsinzet!$N$16,10)="medewerker"),LEFT(Personeelsinzet!$B$30,1)="3"),CONCATENATE("WP- ",WB!$J$6),
IF(AND($B$300="JA",NOT(LEFT(Personeelsinzet!$N$16,10)="medewerker"),LEFT(Personeelsinzet!$B$30,1)="4"),CONCATENATE("WP- ",WB!$J$7),
IF(AND($B$300="JA",NOT(LEFT(Personeelsinzet!$N$16,10)="medewerker"),LEFT(Personeelsinzet!$B$30,1)="5"),CONCATENATE("WP- ",WB!$J$8),
IF(AND($B$300="JA",NOT(LEFT(Personeelsinzet!$N$16,10)="medewerker"),LEFT(Personeelsinzet!$B$30,1)="6"),CONCATENATE("WP- ",WB!$J$9),
IF(AND($B$300="JA",NOT(LEFT(Personeelsinzet!$N$16,10)="medewerker"),LEFT(Personeelsinzet!$B$30,1)="7"),CONCATENATE("WP- ",WB!$J$10),""))))))))</f>
        <v/>
      </c>
      <c r="C775" s="121">
        <f>IF(B775="",0,IF(Personeelsinzet!$D$93=$AP$5,Personeelsinzet!N$30*M$303,
IF(AND(Personeelsinzet!$D$93=WB!$AP$6,Personeelskosten!$D$11=WB!$Q$5),Personeelsinzet!N$30*WB!$R$12,
IF(AND(Personeelsinzet!$D$93=WB!$AP$6,Personeelskosten!$D$11=WB!$Q$6),Personeelsinzet!N$30*WB!$R$13,""))))</f>
        <v>0</v>
      </c>
      <c r="D775" s="122">
        <f>IF(AND(NOT(B775=""),NOT(LEFT(Personeelsinzet!N$16,10)="medewerker")),M$302,0)</f>
        <v>0</v>
      </c>
      <c r="E775">
        <f t="shared" si="11"/>
        <v>0</v>
      </c>
    </row>
    <row r="776" spans="1:5" x14ac:dyDescent="0.2">
      <c r="A776" t="str">
        <f>'Simulatie kostenplan'!$B$25</f>
        <v>Personeelskosten</v>
      </c>
      <c r="B776" s="120" t="str">
        <f>IF('Simulatie kostenplan'!$E$36='Simulatie kostenplan'!$F$22,"",IF(AND($B$300="JA",NOT(LEFT(Personeelsinzet!$N$16,10)="medewerker"),LEFT(Personeelsinzet!$B$31,1)="1"),CONCATENATE("WP- ",WB!$J$4),
IF(AND($B$300="JA",NOT(LEFT(Personeelsinzet!$N$16,10)="medewerker"),LEFT(Personeelsinzet!$B$31,1)="2"),CONCATENATE("WP- ",WB!$J$5),
IF(AND($B$300="JA",NOT(LEFT(Personeelsinzet!$N$16,10)="medewerker"),LEFT(Personeelsinzet!$B$31,1)="3"),CONCATENATE("WP- ",WB!$J$6),
IF(AND($B$300="JA",NOT(LEFT(Personeelsinzet!$N$16,10)="medewerker"),LEFT(Personeelsinzet!$B$31,1)="4"),CONCATENATE("WP- ",WB!$J$7),
IF(AND($B$300="JA",NOT(LEFT(Personeelsinzet!$N$16,10)="medewerker"),LEFT(Personeelsinzet!$B$31,1)="5"),CONCATENATE("WP- ",WB!$J$8),
IF(AND($B$300="JA",NOT(LEFT(Personeelsinzet!$N$16,10)="medewerker"),LEFT(Personeelsinzet!$B$31,1)="6"),CONCATENATE("WP- ",WB!$J$9),
IF(AND($B$300="JA",NOT(LEFT(Personeelsinzet!$N$16,10)="medewerker"),LEFT(Personeelsinzet!$B$31,1)="7"),CONCATENATE("WP- ",WB!$J$10),""))))))))</f>
        <v/>
      </c>
      <c r="C776" s="121">
        <f>IF(B776="",0,IF(Personeelsinzet!$D$93=$AP$5,Personeelsinzet!N$31*M$303,
IF(AND(Personeelsinzet!$D$93=WB!$AP$6,Personeelskosten!$D$11=WB!$Q$5),Personeelsinzet!N$31*WB!$R$12,
IF(AND(Personeelsinzet!$D$93=WB!$AP$6,Personeelskosten!$D$11=WB!$Q$6),Personeelsinzet!N$31*WB!$R$13,""))))</f>
        <v>0</v>
      </c>
      <c r="D776" s="122">
        <f>IF(AND(NOT(B776=""),NOT(LEFT(Personeelsinzet!N$16,10)="medewerker")),M$302,0)</f>
        <v>0</v>
      </c>
      <c r="E776">
        <f t="shared" si="11"/>
        <v>0</v>
      </c>
    </row>
    <row r="777" spans="1:5" x14ac:dyDescent="0.2">
      <c r="A777" t="str">
        <f>'Simulatie kostenplan'!$B$25</f>
        <v>Personeelskosten</v>
      </c>
      <c r="B777" s="120" t="str">
        <f>IF('Simulatie kostenplan'!$E$36='Simulatie kostenplan'!$F$22,"",IF(AND($B$300="JA",NOT(LEFT(Personeelsinzet!$N$16,10)="medewerker"),LEFT(Personeelsinzet!$B$32,1)="1"),CONCATENATE("WP- ",WB!$J$4),
IF(AND($B$300="JA",NOT(LEFT(Personeelsinzet!$N$16,10)="medewerker"),LEFT(Personeelsinzet!$B$32,1)="2"),CONCATENATE("WP- ",WB!$J$5),
IF(AND($B$300="JA",NOT(LEFT(Personeelsinzet!$N$16,10)="medewerker"),LEFT(Personeelsinzet!$B$32,1)="3"),CONCATENATE("WP- ",WB!$J$6),
IF(AND($B$300="JA",NOT(LEFT(Personeelsinzet!$N$16,10)="medewerker"),LEFT(Personeelsinzet!$B$32,1)="4"),CONCATENATE("WP- ",WB!$J$7),
IF(AND($B$300="JA",NOT(LEFT(Personeelsinzet!$N$16,10)="medewerker"),LEFT(Personeelsinzet!$B$32,1)="5"),CONCATENATE("WP- ",WB!$J$8),
IF(AND($B$300="JA",NOT(LEFT(Personeelsinzet!$N$16,10)="medewerker"),LEFT(Personeelsinzet!$B$32,1)="6"),CONCATENATE("WP- ",WB!$J$9),
IF(AND($B$300="JA",NOT(LEFT(Personeelsinzet!$N$16,10)="medewerker"),LEFT(Personeelsinzet!$B$32,1)="7"),CONCATENATE("WP- ",WB!$J$10),""))))))))</f>
        <v/>
      </c>
      <c r="C777" s="121">
        <f>IF(B777="",0,IF(Personeelsinzet!$D$93=$AP$5,Personeelsinzet!N$32*M$303,
IF(AND(Personeelsinzet!$D$93=WB!$AP$6,Personeelskosten!$D$11=WB!$Q$5),Personeelsinzet!N$32*WB!$R$12,
IF(AND(Personeelsinzet!$D$93=WB!$AP$6,Personeelskosten!$D$11=WB!$Q$6),Personeelsinzet!N$32*WB!$R$13,""))))</f>
        <v>0</v>
      </c>
      <c r="D777" s="122">
        <f>IF(AND(NOT(B777=""),NOT(LEFT(Personeelsinzet!N$16,10)="medewerker")),M$302,0)</f>
        <v>0</v>
      </c>
      <c r="E777">
        <f t="shared" si="11"/>
        <v>0</v>
      </c>
    </row>
    <row r="778" spans="1:5" x14ac:dyDescent="0.2">
      <c r="A778" t="str">
        <f>'Simulatie kostenplan'!$B$25</f>
        <v>Personeelskosten</v>
      </c>
      <c r="B778" s="120" t="str">
        <f>IF('Simulatie kostenplan'!$E$36='Simulatie kostenplan'!$F$22,"",IF(AND($B$300="JA",NOT(LEFT(Personeelsinzet!$N$16,10)="medewerker"),LEFT(Personeelsinzet!$B$33,1)="1"),CONCATENATE("WP- ",WB!$J$4),
IF(AND($B$300="JA",NOT(LEFT(Personeelsinzet!$N$16,10)="medewerker"),LEFT(Personeelsinzet!$B$33,1)="2"),CONCATENATE("WP- ",WB!$J$5),
IF(AND($B$300="JA",NOT(LEFT(Personeelsinzet!$N$16,10)="medewerker"),LEFT(Personeelsinzet!$B$33,1)="3"),CONCATENATE("WP- ",WB!$J$6),
IF(AND($B$300="JA",NOT(LEFT(Personeelsinzet!$N$16,10)="medewerker"),LEFT(Personeelsinzet!$B$33,1)="4"),CONCATENATE("WP- ",WB!$J$7),
IF(AND($B$300="JA",NOT(LEFT(Personeelsinzet!$N$16,10)="medewerker"),LEFT(Personeelsinzet!$B$33,1)="5"),CONCATENATE("WP- ",WB!$J$8),
IF(AND($B$300="JA",NOT(LEFT(Personeelsinzet!$N$16,10)="medewerker"),LEFT(Personeelsinzet!$B$33,1)="6"),CONCATENATE("WP- ",WB!$J$9),
IF(AND($B$300="JA",NOT(LEFT(Personeelsinzet!$N$16,10)="medewerker"),LEFT(Personeelsinzet!$B$33,1)="7"),CONCATENATE("WP- ",WB!$J$10),""))))))))</f>
        <v/>
      </c>
      <c r="C778" s="121">
        <f>IF(B778="",0,IF(Personeelsinzet!$D$93=$AP$5,Personeelsinzet!N$33*M$303,
IF(AND(Personeelsinzet!$D$93=WB!$AP$6,Personeelskosten!$D$11=WB!$Q$5),Personeelsinzet!N$33*WB!$R$12,
IF(AND(Personeelsinzet!$D$93=WB!$AP$6,Personeelskosten!$D$11=WB!$Q$6),Personeelsinzet!N$33*WB!$R$13,""))))</f>
        <v>0</v>
      </c>
      <c r="D778" s="122">
        <f>IF(AND(NOT(B778=""),NOT(LEFT(Personeelsinzet!N$16,10)="medewerker")),M$302,0)</f>
        <v>0</v>
      </c>
      <c r="E778">
        <f t="shared" si="11"/>
        <v>0</v>
      </c>
    </row>
    <row r="779" spans="1:5" x14ac:dyDescent="0.2">
      <c r="A779" t="str">
        <f>'Simulatie kostenplan'!$B$25</f>
        <v>Personeelskosten</v>
      </c>
      <c r="B779" s="120" t="str">
        <f>IF('Simulatie kostenplan'!$E$36='Simulatie kostenplan'!$F$22,"",IF(AND($B$300="JA",NOT(LEFT(Personeelsinzet!$N$16,10)="medewerker"),LEFT(Personeelsinzet!$B$34,1)="1"),CONCATENATE("WP- ",WB!$J$4),
IF(AND($B$300="JA",NOT(LEFT(Personeelsinzet!$N$16,10)="medewerker"),LEFT(Personeelsinzet!$B$34,1)="2"),CONCATENATE("WP- ",WB!$J$5),
IF(AND($B$300="JA",NOT(LEFT(Personeelsinzet!$N$16,10)="medewerker"),LEFT(Personeelsinzet!$B$34,1)="3"),CONCATENATE("WP- ",WB!$J$6),
IF(AND($B$300="JA",NOT(LEFT(Personeelsinzet!$N$16,10)="medewerker"),LEFT(Personeelsinzet!$B$34,1)="4"),CONCATENATE("WP- ",WB!$J$7),
IF(AND($B$300="JA",NOT(LEFT(Personeelsinzet!$N$16,10)="medewerker"),LEFT(Personeelsinzet!$B$34,1)="5"),CONCATENATE("WP- ",WB!$J$8),
IF(AND($B$300="JA",NOT(LEFT(Personeelsinzet!$N$16,10)="medewerker"),LEFT(Personeelsinzet!$B$34,1)="6"),CONCATENATE("WP- ",WB!$J$9),
IF(AND($B$300="JA",NOT(LEFT(Personeelsinzet!$N$16,10)="medewerker"),LEFT(Personeelsinzet!$B$34,1)="7"),CONCATENATE("WP- ",WB!$J$10),""))))))))</f>
        <v/>
      </c>
      <c r="C779" s="121">
        <f>IF(B779="",0,IF(Personeelsinzet!$D$93=$AP$5,Personeelsinzet!N$34*M$303,
IF(AND(Personeelsinzet!$D$93=WB!$AP$6,Personeelskosten!$D$11=WB!$Q$5),Personeelsinzet!N$34*WB!$R$12,
IF(AND(Personeelsinzet!$D$93=WB!$AP$6,Personeelskosten!$D$11=WB!$Q$6),Personeelsinzet!N$34*WB!$R$13,""))))</f>
        <v>0</v>
      </c>
      <c r="D779" s="122">
        <f>IF(AND(NOT(B779=""),NOT(LEFT(Personeelsinzet!N$16,10)="medewerker")),M$302,0)</f>
        <v>0</v>
      </c>
      <c r="E779">
        <f t="shared" si="11"/>
        <v>0</v>
      </c>
    </row>
    <row r="780" spans="1:5" x14ac:dyDescent="0.2">
      <c r="A780" t="str">
        <f>'Simulatie kostenplan'!$B$25</f>
        <v>Personeelskosten</v>
      </c>
      <c r="B780" s="120" t="str">
        <f>IF('Simulatie kostenplan'!$E$36='Simulatie kostenplan'!$F$22,"",IF(AND($B$300="JA",NOT(LEFT(Personeelsinzet!$N$16,10)="medewerker"),LEFT(Personeelsinzet!$B$35,1)="1"),CONCATENATE("WP- ",WB!$J$4),
IF(AND($B$300="JA",NOT(LEFT(Personeelsinzet!$N$16,10)="medewerker"),LEFT(Personeelsinzet!$B$35,1)="2"),CONCATENATE("WP- ",WB!$J$5),
IF(AND($B$300="JA",NOT(LEFT(Personeelsinzet!$N$16,10)="medewerker"),LEFT(Personeelsinzet!$B$35,1)="3"),CONCATENATE("WP- ",WB!$J$6),
IF(AND($B$300="JA",NOT(LEFT(Personeelsinzet!$N$16,10)="medewerker"),LEFT(Personeelsinzet!$B$35,1)="4"),CONCATENATE("WP- ",WB!$J$7),
IF(AND($B$300="JA",NOT(LEFT(Personeelsinzet!$N$16,10)="medewerker"),LEFT(Personeelsinzet!$B$35,1)="5"),CONCATENATE("WP- ",WB!$J$8),
IF(AND($B$300="JA",NOT(LEFT(Personeelsinzet!$N$16,10)="medewerker"),LEFT(Personeelsinzet!$B$35,1)="6"),CONCATENATE("WP- ",WB!$J$9),
IF(AND($B$300="JA",NOT(LEFT(Personeelsinzet!$N$16,10)="medewerker"),LEFT(Personeelsinzet!$B$35,1)="7"),CONCATENATE("WP- ",WB!$J$10),""))))))))</f>
        <v/>
      </c>
      <c r="C780" s="121">
        <f>IF(B780="",0,IF(Personeelsinzet!$D$93=$AP$5,Personeelsinzet!N$35*M$303,
IF(AND(Personeelsinzet!$D$93=WB!$AP$6,Personeelskosten!$D$11=WB!$Q$5),Personeelsinzet!N$35*WB!$R$12,
IF(AND(Personeelsinzet!$D$93=WB!$AP$6,Personeelskosten!$D$11=WB!$Q$6),Personeelsinzet!N$35*WB!$R$13,""))))</f>
        <v>0</v>
      </c>
      <c r="D780" s="122">
        <f>IF(AND(NOT(B780=""),NOT(LEFT(Personeelsinzet!N$16,10)="medewerker")),M$302,0)</f>
        <v>0</v>
      </c>
      <c r="E780">
        <f t="shared" si="11"/>
        <v>0</v>
      </c>
    </row>
    <row r="781" spans="1:5" x14ac:dyDescent="0.2">
      <c r="A781" t="str">
        <f>'Simulatie kostenplan'!$B$25</f>
        <v>Personeelskosten</v>
      </c>
      <c r="B781" s="120" t="str">
        <f>IF('Simulatie kostenplan'!$E$36='Simulatie kostenplan'!$F$22,"",IF(AND($B$300="JA",NOT(LEFT(Personeelsinzet!$N$16,10)="medewerker"),LEFT(Personeelsinzet!$B$36,1)="1"),CONCATENATE("WP- ",WB!$J$4),
IF(AND($B$300="JA",NOT(LEFT(Personeelsinzet!$N$16,10)="medewerker"),LEFT(Personeelsinzet!$B$36,1)="2"),CONCATENATE("WP- ",WB!$J$5),
IF(AND($B$300="JA",NOT(LEFT(Personeelsinzet!$N$16,10)="medewerker"),LEFT(Personeelsinzet!$B$36,1)="3"),CONCATENATE("WP- ",WB!$J$6),
IF(AND($B$300="JA",NOT(LEFT(Personeelsinzet!$N$16,10)="medewerker"),LEFT(Personeelsinzet!$B$36,1)="4"),CONCATENATE("WP- ",WB!$J$7),
IF(AND($B$300="JA",NOT(LEFT(Personeelsinzet!$N$16,10)="medewerker"),LEFT(Personeelsinzet!$B$36,1)="5"),CONCATENATE("WP- ",WB!$J$8),
IF(AND($B$300="JA",NOT(LEFT(Personeelsinzet!$N$16,10)="medewerker"),LEFT(Personeelsinzet!$B$36,1)="6"),CONCATENATE("WP- ",WB!$J$9),
IF(AND($B$300="JA",NOT(LEFT(Personeelsinzet!$N$16,10)="medewerker"),LEFT(Personeelsinzet!$B$36,1)="7"),CONCATENATE("WP- ",WB!$J$10),""))))))))</f>
        <v/>
      </c>
      <c r="C781" s="121">
        <f>IF(B781="",0,IF(Personeelsinzet!$D$93=$AP$5,Personeelsinzet!N$36*M$303,
IF(AND(Personeelsinzet!$D$93=WB!$AP$6,Personeelskosten!$D$11=WB!$Q$5),Personeelsinzet!N$36*WB!$R$12,
IF(AND(Personeelsinzet!$D$93=WB!$AP$6,Personeelskosten!$D$11=WB!$Q$6),Personeelsinzet!N$36*WB!$R$13,""))))</f>
        <v>0</v>
      </c>
      <c r="D781" s="122">
        <f>IF(AND(NOT(B781=""),NOT(LEFT(Personeelsinzet!N$16,10)="medewerker")),M$302,0)</f>
        <v>0</v>
      </c>
      <c r="E781">
        <f t="shared" si="11"/>
        <v>0</v>
      </c>
    </row>
    <row r="782" spans="1:5" x14ac:dyDescent="0.2">
      <c r="A782" t="str">
        <f>'Simulatie kostenplan'!$B$25</f>
        <v>Personeelskosten</v>
      </c>
      <c r="B782" s="120" t="str">
        <f>IF('Simulatie kostenplan'!$E$36='Simulatie kostenplan'!$F$22,"",IF(AND($B$300="JA",NOT(LEFT(Personeelsinzet!$N$16,10)="medewerker"),LEFT(Personeelsinzet!$B$37,1)="1"),CONCATENATE("WP- ",WB!$J$4),
IF(AND($B$300="JA",NOT(LEFT(Personeelsinzet!$N$16,10)="medewerker"),LEFT(Personeelsinzet!$B$37,1)="2"),CONCATENATE("WP- ",WB!$J$5),
IF(AND($B$300="JA",NOT(LEFT(Personeelsinzet!$N$16,10)="medewerker"),LEFT(Personeelsinzet!$B$37,1)="3"),CONCATENATE("WP- ",WB!$J$6),
IF(AND($B$300="JA",NOT(LEFT(Personeelsinzet!$N$16,10)="medewerker"),LEFT(Personeelsinzet!$B$37,1)="4"),CONCATENATE("WP- ",WB!$J$7),
IF(AND($B$300="JA",NOT(LEFT(Personeelsinzet!$N$16,10)="medewerker"),LEFT(Personeelsinzet!$B$37,1)="5"),CONCATENATE("WP- ",WB!$J$8),
IF(AND($B$300="JA",NOT(LEFT(Personeelsinzet!$N$16,10)="medewerker"),LEFT(Personeelsinzet!$B$37,1)="6"),CONCATENATE("WP- ",WB!$J$9),
IF(AND($B$300="JA",NOT(LEFT(Personeelsinzet!$N$16,10)="medewerker"),LEFT(Personeelsinzet!$B$37,1)="7"),CONCATENATE("WP- ",WB!$J$10),""))))))))</f>
        <v/>
      </c>
      <c r="C782" s="121">
        <f>IF(B782="",0,IF(Personeelsinzet!$D$93=$AP$5,Personeelsinzet!N$37*M$303,
IF(AND(Personeelsinzet!$D$93=WB!$AP$6,Personeelskosten!$D$11=WB!$Q$5),Personeelsinzet!N$37*WB!$R$12,
IF(AND(Personeelsinzet!$D$93=WB!$AP$6,Personeelskosten!$D$11=WB!$Q$6),Personeelsinzet!N$37*WB!$R$13,""))))</f>
        <v>0</v>
      </c>
      <c r="D782" s="122">
        <f>IF(AND(NOT(B782=""),NOT(LEFT(Personeelsinzet!N$16,10)="medewerker")),M$302,0)</f>
        <v>0</v>
      </c>
      <c r="E782">
        <f t="shared" si="11"/>
        <v>0</v>
      </c>
    </row>
    <row r="783" spans="1:5" x14ac:dyDescent="0.2">
      <c r="A783" t="str">
        <f>'Simulatie kostenplan'!$B$25</f>
        <v>Personeelskosten</v>
      </c>
      <c r="B783" s="120" t="str">
        <f>IF('Simulatie kostenplan'!$E$36='Simulatie kostenplan'!$F$22,"",IF(AND($B$300="JA",NOT(LEFT(Personeelsinzet!$N$16,10)="medewerker"),LEFT(Personeelsinzet!$B$38,1)="1"),CONCATENATE("WP- ",WB!$J$4),
IF(AND($B$300="JA",NOT(LEFT(Personeelsinzet!$N$16,10)="medewerker"),LEFT(Personeelsinzet!$B$38,1)="2"),CONCATENATE("WP- ",WB!$J$5),
IF(AND($B$300="JA",NOT(LEFT(Personeelsinzet!$N$16,10)="medewerker"),LEFT(Personeelsinzet!$B$38,1)="3"),CONCATENATE("WP- ",WB!$J$6),
IF(AND($B$300="JA",NOT(LEFT(Personeelsinzet!$N$16,10)="medewerker"),LEFT(Personeelsinzet!$B$38,1)="4"),CONCATENATE("WP- ",WB!$J$7),
IF(AND($B$300="JA",NOT(LEFT(Personeelsinzet!$N$16,10)="medewerker"),LEFT(Personeelsinzet!$B$38,1)="5"),CONCATENATE("WP- ",WB!$J$8),
IF(AND($B$300="JA",NOT(LEFT(Personeelsinzet!$N$16,10)="medewerker"),LEFT(Personeelsinzet!$B$38,1)="6"),CONCATENATE("WP- ",WB!$J$9),
IF(AND($B$300="JA",NOT(LEFT(Personeelsinzet!$N$16,10)="medewerker"),LEFT(Personeelsinzet!$B$38,1)="7"),CONCATENATE("WP- ",WB!$J$10),""))))))))</f>
        <v/>
      </c>
      <c r="C783" s="121">
        <f>IF(B783="",0,IF(Personeelsinzet!$D$93=$AP$5,Personeelsinzet!N$38*M$303,
IF(AND(Personeelsinzet!$D$93=WB!$AP$6,Personeelskosten!$D$11=WB!$Q$5),Personeelsinzet!N$38*WB!$R$12,
IF(AND(Personeelsinzet!$D$93=WB!$AP$6,Personeelskosten!$D$11=WB!$Q$6),Personeelsinzet!N$38*WB!$R$13,""))))</f>
        <v>0</v>
      </c>
      <c r="D783" s="122">
        <f>IF(AND(NOT(B783=""),NOT(LEFT(Personeelsinzet!N$16,10)="medewerker")),M$302,0)</f>
        <v>0</v>
      </c>
      <c r="E783">
        <f t="shared" si="11"/>
        <v>0</v>
      </c>
    </row>
    <row r="784" spans="1:5" x14ac:dyDescent="0.2">
      <c r="A784" t="str">
        <f>'Simulatie kostenplan'!$B$25</f>
        <v>Personeelskosten</v>
      </c>
      <c r="B784" s="120" t="str">
        <f>IF('Simulatie kostenplan'!$E$36='Simulatie kostenplan'!$F$22,"",IF(AND($B$300="JA",NOT(LEFT(Personeelsinzet!$N$16,10)="medewerker"),LEFT(Personeelsinzet!$B$39,1)="1"),CONCATENATE("WP- ",WB!$J$4),
IF(AND($B$300="JA",NOT(LEFT(Personeelsinzet!$N$16,10)="medewerker"),LEFT(Personeelsinzet!$B$39,1)="2"),CONCATENATE("WP- ",WB!$J$5),
IF(AND($B$300="JA",NOT(LEFT(Personeelsinzet!$N$16,10)="medewerker"),LEFT(Personeelsinzet!$B$39,1)="3"),CONCATENATE("WP- ",WB!$J$6),
IF(AND($B$300="JA",NOT(LEFT(Personeelsinzet!$N$16,10)="medewerker"),LEFT(Personeelsinzet!$B$39,1)="4"),CONCATENATE("WP- ",WB!$J$7),
IF(AND($B$300="JA",NOT(LEFT(Personeelsinzet!$N$16,10)="medewerker"),LEFT(Personeelsinzet!$B$39,1)="5"),CONCATENATE("WP- ",WB!$J$8),
IF(AND($B$300="JA",NOT(LEFT(Personeelsinzet!$N$16,10)="medewerker"),LEFT(Personeelsinzet!$B$39,1)="6"),CONCATENATE("WP- ",WB!$J$9),
IF(AND($B$300="JA",NOT(LEFT(Personeelsinzet!$N$16,10)="medewerker"),LEFT(Personeelsinzet!$B$39,1)="7"),CONCATENATE("WP- ",WB!$J$10),""))))))))</f>
        <v/>
      </c>
      <c r="C784" s="121">
        <f>IF(B784="",0,IF(Personeelsinzet!$D$93=$AP$5,Personeelsinzet!N$39*M$303,
IF(AND(Personeelsinzet!$D$93=WB!$AP$6,Personeelskosten!$D$11=WB!$Q$5),Personeelsinzet!N$39*WB!$R$12,
IF(AND(Personeelsinzet!$D$93=WB!$AP$6,Personeelskosten!$D$11=WB!$Q$6),Personeelsinzet!N$39*WB!$R$13,""))))</f>
        <v>0</v>
      </c>
      <c r="D784" s="122">
        <f>IF(AND(NOT(B784=""),NOT(LEFT(Personeelsinzet!N$16,10)="medewerker")),M$302,0)</f>
        <v>0</v>
      </c>
      <c r="E784">
        <f t="shared" si="11"/>
        <v>0</v>
      </c>
    </row>
    <row r="785" spans="1:5" x14ac:dyDescent="0.2">
      <c r="A785" t="str">
        <f>'Simulatie kostenplan'!$B$25</f>
        <v>Personeelskosten</v>
      </c>
      <c r="B785" s="120" t="str">
        <f>IF('Simulatie kostenplan'!$E$36='Simulatie kostenplan'!$F$22,"",IF(AND($B$300="JA",NOT(LEFT(Personeelsinzet!$N$16,10)="medewerker"),LEFT(Personeelsinzet!$B$40,1)="1"),CONCATENATE("WP- ",WB!$J$4),
IF(AND($B$300="JA",NOT(LEFT(Personeelsinzet!$N$16,10)="medewerker"),LEFT(Personeelsinzet!$B$40,1)="2"),CONCATENATE("WP- ",WB!$J$5),
IF(AND($B$300="JA",NOT(LEFT(Personeelsinzet!$N$16,10)="medewerker"),LEFT(Personeelsinzet!$B$40,1)="3"),CONCATENATE("WP- ",WB!$J$6),
IF(AND($B$300="JA",NOT(LEFT(Personeelsinzet!$N$16,10)="medewerker"),LEFT(Personeelsinzet!$B$40,1)="4"),CONCATENATE("WP- ",WB!$J$7),
IF(AND($B$300="JA",NOT(LEFT(Personeelsinzet!$N$16,10)="medewerker"),LEFT(Personeelsinzet!$B$40,1)="5"),CONCATENATE("WP- ",WB!$J$8),
IF(AND($B$300="JA",NOT(LEFT(Personeelsinzet!$N$16,10)="medewerker"),LEFT(Personeelsinzet!$B$40,1)="6"),CONCATENATE("WP- ",WB!$J$9),
IF(AND($B$300="JA",NOT(LEFT(Personeelsinzet!$N$16,10)="medewerker"),LEFT(Personeelsinzet!$B$40,1)="7"),CONCATENATE("WP- ",WB!$J$10),""))))))))</f>
        <v/>
      </c>
      <c r="C785" s="121">
        <f>IF(B785="",0,IF(Personeelsinzet!$D$93=$AP$5,Personeelsinzet!N$40*M$303,
IF(AND(Personeelsinzet!$D$93=WB!$AP$6,Personeelskosten!$D$11=WB!$Q$5),Personeelsinzet!N$40*WB!$R$12,
IF(AND(Personeelsinzet!$D$93=WB!$AP$6,Personeelskosten!$D$11=WB!$Q$6),Personeelsinzet!N$40*WB!$R$13,""))))</f>
        <v>0</v>
      </c>
      <c r="D785" s="122">
        <f>IF(AND(NOT(B785=""),NOT(LEFT(Personeelsinzet!N$16,10)="medewerker")),M$302,0)</f>
        <v>0</v>
      </c>
      <c r="E785">
        <f t="shared" si="11"/>
        <v>0</v>
      </c>
    </row>
    <row r="786" spans="1:5" x14ac:dyDescent="0.2">
      <c r="A786" t="str">
        <f>'Simulatie kostenplan'!$B$25</f>
        <v>Personeelskosten</v>
      </c>
      <c r="B786" s="120" t="str">
        <f>IF('Simulatie kostenplan'!$E$36='Simulatie kostenplan'!$F$22,"",IF(AND($B$300="JA",NOT(LEFT(Personeelsinzet!$N$16,10)="medewerker"),LEFT(Personeelsinzet!$B$41,1)="1"),CONCATENATE("WP- ",WB!$J$4),
IF(AND($B$300="JA",NOT(LEFT(Personeelsinzet!$N$16,10)="medewerker"),LEFT(Personeelsinzet!$B$41,1)="2"),CONCATENATE("WP- ",WB!$J$5),
IF(AND($B$300="JA",NOT(LEFT(Personeelsinzet!$N$16,10)="medewerker"),LEFT(Personeelsinzet!$B$41,1)="3"),CONCATENATE("WP- ",WB!$J$6),
IF(AND($B$300="JA",NOT(LEFT(Personeelsinzet!$N$16,10)="medewerker"),LEFT(Personeelsinzet!$B$41,1)="4"),CONCATENATE("WP- ",WB!$J$7),
IF(AND($B$300="JA",NOT(LEFT(Personeelsinzet!$N$16,10)="medewerker"),LEFT(Personeelsinzet!$B$41,1)="5"),CONCATENATE("WP- ",WB!$J$8),
IF(AND($B$300="JA",NOT(LEFT(Personeelsinzet!$N$16,10)="medewerker"),LEFT(Personeelsinzet!$B$41,1)="6"),CONCATENATE("WP- ",WB!$J$9),
IF(AND($B$300="JA",NOT(LEFT(Personeelsinzet!$N$16,10)="medewerker"),LEFT(Personeelsinzet!$B$41,1)="7"),CONCATENATE("WP- ",WB!$J$10),""))))))))</f>
        <v/>
      </c>
      <c r="C786" s="121">
        <f>IF(B786="",0,IF(Personeelsinzet!$D$93=$AP$5,Personeelsinzet!N$41*M$303,
IF(AND(Personeelsinzet!$D$93=WB!$AP$6,Personeelskosten!$D$11=WB!$Q$5),Personeelsinzet!N$41*WB!$R$12,
IF(AND(Personeelsinzet!$D$93=WB!$AP$6,Personeelskosten!$D$11=WB!$Q$6),Personeelsinzet!N$41*WB!$R$13,""))))</f>
        <v>0</v>
      </c>
      <c r="D786" s="122">
        <f>IF(AND(NOT(B786=""),NOT(LEFT(Personeelsinzet!N$16,10)="medewerker")),M$302,0)</f>
        <v>0</v>
      </c>
      <c r="E786">
        <f t="shared" si="11"/>
        <v>0</v>
      </c>
    </row>
    <row r="787" spans="1:5" x14ac:dyDescent="0.2">
      <c r="A787" t="str">
        <f>'Simulatie kostenplan'!$B$25</f>
        <v>Personeelskosten</v>
      </c>
      <c r="B787" s="120" t="str">
        <f>IF('Simulatie kostenplan'!$E$36='Simulatie kostenplan'!$F$22,"",IF(AND($B$300="JA",NOT(LEFT(Personeelsinzet!$N$16,10)="medewerker"),LEFT(Personeelsinzet!$B$42,1)="1"),CONCATENATE("WP- ",WB!$J$4),
IF(AND($B$300="JA",NOT(LEFT(Personeelsinzet!$N$16,10)="medewerker"),LEFT(Personeelsinzet!$B$42,1)="2"),CONCATENATE("WP- ",WB!$J$5),
IF(AND($B$300="JA",NOT(LEFT(Personeelsinzet!$N$16,10)="medewerker"),LEFT(Personeelsinzet!$B$42,1)="3"),CONCATENATE("WP- ",WB!$J$6),
IF(AND($B$300="JA",NOT(LEFT(Personeelsinzet!$N$16,10)="medewerker"),LEFT(Personeelsinzet!$B$42,1)="4"),CONCATENATE("WP- ",WB!$J$7),
IF(AND($B$300="JA",NOT(LEFT(Personeelsinzet!$N$16,10)="medewerker"),LEFT(Personeelsinzet!$B$42,1)="5"),CONCATENATE("WP- ",WB!$J$8),
IF(AND($B$300="JA",NOT(LEFT(Personeelsinzet!$N$16,10)="medewerker"),LEFT(Personeelsinzet!$B$42,1)="6"),CONCATENATE("WP- ",WB!$J$9),
IF(AND($B$300="JA",NOT(LEFT(Personeelsinzet!$N$16,10)="medewerker"),LEFT(Personeelsinzet!$B$42,1)="7"),CONCATENATE("WP- ",WB!$J$10),""))))))))</f>
        <v/>
      </c>
      <c r="C787" s="121">
        <f>IF(B787="",0,IF(Personeelsinzet!$D$93=$AP$5,Personeelsinzet!N$42*M$303,
IF(AND(Personeelsinzet!$D$93=WB!$AP$6,Personeelskosten!$D$11=WB!$Q$5),Personeelsinzet!N$42*WB!$R$12,
IF(AND(Personeelsinzet!$D$93=WB!$AP$6,Personeelskosten!$D$11=WB!$Q$6),Personeelsinzet!N$42*WB!$R$13,""))))</f>
        <v>0</v>
      </c>
      <c r="D787" s="122">
        <f>IF(AND(NOT(B787=""),NOT(LEFT(Personeelsinzet!N$16,10)="medewerker")),M$302,0)</f>
        <v>0</v>
      </c>
      <c r="E787">
        <f t="shared" si="11"/>
        <v>0</v>
      </c>
    </row>
    <row r="788" spans="1:5" x14ac:dyDescent="0.2">
      <c r="A788" t="str">
        <f>'Simulatie kostenplan'!$B$25</f>
        <v>Personeelskosten</v>
      </c>
      <c r="B788" s="120" t="str">
        <f>IF('Simulatie kostenplan'!$E$36='Simulatie kostenplan'!$F$22,"",IF(AND($B$300="JA",NOT(LEFT(Personeelsinzet!$N$16,10)="medewerker"),LEFT(Personeelsinzet!$B$43,1)="1"),CONCATENATE("WP- ",WB!$J$4),
IF(AND($B$300="JA",NOT(LEFT(Personeelsinzet!$N$16,10)="medewerker"),LEFT(Personeelsinzet!$B$43,1)="2"),CONCATENATE("WP- ",WB!$J$5),
IF(AND($B$300="JA",NOT(LEFT(Personeelsinzet!$N$16,10)="medewerker"),LEFT(Personeelsinzet!$B$43,1)="3"),CONCATENATE("WP- ",WB!$J$6),
IF(AND($B$300="JA",NOT(LEFT(Personeelsinzet!$N$16,10)="medewerker"),LEFT(Personeelsinzet!$B$43,1)="4"),CONCATENATE("WP- ",WB!$J$7),
IF(AND($B$300="JA",NOT(LEFT(Personeelsinzet!$N$16,10)="medewerker"),LEFT(Personeelsinzet!$B$43,1)="5"),CONCATENATE("WP- ",WB!$J$8),
IF(AND($B$300="JA",NOT(LEFT(Personeelsinzet!$N$16,10)="medewerker"),LEFT(Personeelsinzet!$B$43,1)="6"),CONCATENATE("WP- ",WB!$J$9),
IF(AND($B$300="JA",NOT(LEFT(Personeelsinzet!$N$16,10)="medewerker"),LEFT(Personeelsinzet!$B$43,1)="7"),CONCATENATE("WP- ",WB!$J$10),""))))))))</f>
        <v/>
      </c>
      <c r="C788" s="121">
        <f>IF(B788="",0,IF(Personeelsinzet!$D$93=$AP$5,Personeelsinzet!N$43*M$303,
IF(AND(Personeelsinzet!$D$93=WB!$AP$6,Personeelskosten!$D$11=WB!$Q$5),Personeelsinzet!N$43*WB!$R$12,
IF(AND(Personeelsinzet!$D$93=WB!$AP$6,Personeelskosten!$D$11=WB!$Q$6),Personeelsinzet!N$43*WB!$R$13,""))))</f>
        <v>0</v>
      </c>
      <c r="D788" s="122">
        <f>IF(AND(NOT(B788=""),NOT(LEFT(Personeelsinzet!N$16,10)="medewerker")),M$302,0)</f>
        <v>0</v>
      </c>
      <c r="E788">
        <f t="shared" si="11"/>
        <v>0</v>
      </c>
    </row>
    <row r="789" spans="1:5" x14ac:dyDescent="0.2">
      <c r="A789" t="str">
        <f>'Simulatie kostenplan'!$B$25</f>
        <v>Personeelskosten</v>
      </c>
      <c r="B789" s="120" t="str">
        <f>IF('Simulatie kostenplan'!$E$36='Simulatie kostenplan'!$F$22,"",IF(AND($B$300="JA",NOT(LEFT(Personeelsinzet!$N$16,10)="medewerker"),LEFT(Personeelsinzet!$B$44,1)="1"),CONCATENATE("WP- ",WB!$J$4),
IF(AND($B$300="JA",NOT(LEFT(Personeelsinzet!$N$16,10)="medewerker"),LEFT(Personeelsinzet!$B$44,1)="2"),CONCATENATE("WP- ",WB!$J$5),
IF(AND($B$300="JA",NOT(LEFT(Personeelsinzet!$N$16,10)="medewerker"),LEFT(Personeelsinzet!$B$44,1)="3"),CONCATENATE("WP- ",WB!$J$6),
IF(AND($B$300="JA",NOT(LEFT(Personeelsinzet!$N$16,10)="medewerker"),LEFT(Personeelsinzet!$B$44,1)="4"),CONCATENATE("WP- ",WB!$J$7),
IF(AND($B$300="JA",NOT(LEFT(Personeelsinzet!$N$16,10)="medewerker"),LEFT(Personeelsinzet!$B$44,1)="5"),CONCATENATE("WP- ",WB!$J$8),
IF(AND($B$300="JA",NOT(LEFT(Personeelsinzet!$N$16,10)="medewerker"),LEFT(Personeelsinzet!$B$44,1)="6"),CONCATENATE("WP- ",WB!$J$9),
IF(AND($B$300="JA",NOT(LEFT(Personeelsinzet!$N$16,10)="medewerker"),LEFT(Personeelsinzet!$B$44,1)="7"),CONCATENATE("WP- ",WB!$J$10),""))))))))</f>
        <v/>
      </c>
      <c r="C789" s="121">
        <f>IF(B789="",0,IF(Personeelsinzet!$D$93=$AP$5,Personeelsinzet!N$44*M$303,
IF(AND(Personeelsinzet!$D$93=WB!$AP$6,Personeelskosten!$D$11=WB!$Q$5),Personeelsinzet!N$44*WB!$R$12,
IF(AND(Personeelsinzet!$D$93=WB!$AP$6,Personeelskosten!$D$11=WB!$Q$6),Personeelsinzet!N$44*WB!$R$13,""))))</f>
        <v>0</v>
      </c>
      <c r="D789" s="122">
        <f>IF(AND(NOT(B789=""),NOT(LEFT(Personeelsinzet!N$16,10)="medewerker")),M$302,0)</f>
        <v>0</v>
      </c>
      <c r="E789">
        <f t="shared" si="11"/>
        <v>0</v>
      </c>
    </row>
    <row r="790" spans="1:5" x14ac:dyDescent="0.2">
      <c r="A790" t="str">
        <f>'Simulatie kostenplan'!$B$25</f>
        <v>Personeelskosten</v>
      </c>
      <c r="B790" s="120" t="str">
        <f>IF('Simulatie kostenplan'!$E$36='Simulatie kostenplan'!$F$22,"",IF(AND($B$300="JA",NOT(LEFT(Personeelsinzet!$N$16,10)="medewerker"),LEFT(Personeelsinzet!$B$45,1)="1"),CONCATENATE("WP- ",WB!$J$4),
IF(AND($B$300="JA",NOT(LEFT(Personeelsinzet!$N$16,10)="medewerker"),LEFT(Personeelsinzet!$B$45,1)="2"),CONCATENATE("WP- ",WB!$J$5),
IF(AND($B$300="JA",NOT(LEFT(Personeelsinzet!$N$16,10)="medewerker"),LEFT(Personeelsinzet!$B$45,1)="3"),CONCATENATE("WP- ",WB!$J$6),
IF(AND($B$300="JA",NOT(LEFT(Personeelsinzet!$N$16,10)="medewerker"),LEFT(Personeelsinzet!$B$45,1)="4"),CONCATENATE("WP- ",WB!$J$7),
IF(AND($B$300="JA",NOT(LEFT(Personeelsinzet!$N$16,10)="medewerker"),LEFT(Personeelsinzet!$B$45,1)="5"),CONCATENATE("WP- ",WB!$J$8),
IF(AND($B$300="JA",NOT(LEFT(Personeelsinzet!$N$16,10)="medewerker"),LEFT(Personeelsinzet!$B$45,1)="6"),CONCATENATE("WP- ",WB!$J$9),
IF(AND($B$300="JA",NOT(LEFT(Personeelsinzet!$N$16,10)="medewerker"),LEFT(Personeelsinzet!$B$45,1)="7"),CONCATENATE("WP- ",WB!$J$10),""))))))))</f>
        <v/>
      </c>
      <c r="C790" s="121">
        <f>IF(B790="",0,IF(Personeelsinzet!$D$93=$AP$5,Personeelsinzet!N$45*M$303,
IF(AND(Personeelsinzet!$D$93=WB!$AP$6,Personeelskosten!$D$11=WB!$Q$5),Personeelsinzet!N$45*WB!$R$12,
IF(AND(Personeelsinzet!$D$93=WB!$AP$6,Personeelskosten!$D$11=WB!$Q$6),Personeelsinzet!N$45*WB!$R$13,""))))</f>
        <v>0</v>
      </c>
      <c r="D790" s="122">
        <f>IF(AND(NOT(B790=""),NOT(LEFT(Personeelsinzet!N$16,10)="medewerker")),M$302,0)</f>
        <v>0</v>
      </c>
      <c r="E790">
        <f t="shared" si="11"/>
        <v>0</v>
      </c>
    </row>
    <row r="791" spans="1:5" x14ac:dyDescent="0.2">
      <c r="A791" t="str">
        <f>'Simulatie kostenplan'!$B$25</f>
        <v>Personeelskosten</v>
      </c>
      <c r="B791" s="120" t="str">
        <f>IF('Simulatie kostenplan'!$E$36='Simulatie kostenplan'!$F$22,"",IF(AND($B$300="JA",NOT(LEFT(Personeelsinzet!$N$16,10)="medewerker"),LEFT(Personeelsinzet!$B$46,1)="1"),CONCATENATE("WP- ",WB!$J$4),
IF(AND($B$300="JA",NOT(LEFT(Personeelsinzet!$N$16,10)="medewerker"),LEFT(Personeelsinzet!$B$46,1)="2"),CONCATENATE("WP- ",WB!$J$5),
IF(AND($B$300="JA",NOT(LEFT(Personeelsinzet!$N$16,10)="medewerker"),LEFT(Personeelsinzet!$B$46,1)="3"),CONCATENATE("WP- ",WB!$J$6),
IF(AND($B$300="JA",NOT(LEFT(Personeelsinzet!$N$16,10)="medewerker"),LEFT(Personeelsinzet!$B$46,1)="4"),CONCATENATE("WP- ",WB!$J$7),
IF(AND($B$300="JA",NOT(LEFT(Personeelsinzet!$N$16,10)="medewerker"),LEFT(Personeelsinzet!$B$46,1)="5"),CONCATENATE("WP- ",WB!$J$8),
IF(AND($B$300="JA",NOT(LEFT(Personeelsinzet!$N$16,10)="medewerker"),LEFT(Personeelsinzet!$B$46,1)="6"),CONCATENATE("WP- ",WB!$J$9),
IF(AND($B$300="JA",NOT(LEFT(Personeelsinzet!$N$16,10)="medewerker"),LEFT(Personeelsinzet!$B$46,1)="7"),CONCATENATE("WP- ",WB!$J$10),""))))))))</f>
        <v/>
      </c>
      <c r="C791" s="121">
        <f>IF(B791="",0,IF(Personeelsinzet!$D$93=$AP$5,Personeelsinzet!N$46*M$303,
IF(AND(Personeelsinzet!$D$93=WB!$AP$6,Personeelskosten!$D$11=WB!$Q$5),Personeelsinzet!N$46*WB!$R$12,
IF(AND(Personeelsinzet!$D$93=WB!$AP$6,Personeelskosten!$D$11=WB!$Q$6),Personeelsinzet!N$46*WB!$R$13,""))))</f>
        <v>0</v>
      </c>
      <c r="D791" s="122">
        <f>IF(AND(NOT(B791=""),NOT(LEFT(Personeelsinzet!N$16,10)="medewerker")),M$302,0)</f>
        <v>0</v>
      </c>
      <c r="E791">
        <f t="shared" si="11"/>
        <v>0</v>
      </c>
    </row>
    <row r="792" spans="1:5" x14ac:dyDescent="0.2">
      <c r="A792" t="str">
        <f>'Simulatie kostenplan'!$B$25</f>
        <v>Personeelskosten</v>
      </c>
      <c r="B792" s="120" t="str">
        <f>IF('Simulatie kostenplan'!$E$36='Simulatie kostenplan'!$F$22,"",IF(AND($B$300="JA",NOT(LEFT(Personeelsinzet!$N$16,10)="medewerker"),LEFT(Personeelsinzet!$B$47,1)="1"),CONCATENATE("WP- ",WB!$J$4),
IF(AND($B$300="JA",NOT(LEFT(Personeelsinzet!$N$16,10)="medewerker"),LEFT(Personeelsinzet!$B$47,1)="2"),CONCATENATE("WP- ",WB!$J$5),
IF(AND($B$300="JA",NOT(LEFT(Personeelsinzet!$N$16,10)="medewerker"),LEFT(Personeelsinzet!$B$47,1)="3"),CONCATENATE("WP- ",WB!$J$6),
IF(AND($B$300="JA",NOT(LEFT(Personeelsinzet!$N$16,10)="medewerker"),LEFT(Personeelsinzet!$B$47,1)="4"),CONCATENATE("WP- ",WB!$J$7),
IF(AND($B$300="JA",NOT(LEFT(Personeelsinzet!$N$16,10)="medewerker"),LEFT(Personeelsinzet!$B$47,1)="5"),CONCATENATE("WP- ",WB!$J$8),
IF(AND($B$300="JA",NOT(LEFT(Personeelsinzet!$N$16,10)="medewerker"),LEFT(Personeelsinzet!$B$47,1)="6"),CONCATENATE("WP- ",WB!$J$9),
IF(AND($B$300="JA",NOT(LEFT(Personeelsinzet!$N$16,10)="medewerker"),LEFT(Personeelsinzet!$B$47,1)="7"),CONCATENATE("WP- ",WB!$J$10),""))))))))</f>
        <v/>
      </c>
      <c r="C792" s="121">
        <f>IF(B792="",0,IF(Personeelsinzet!$D$93=$AP$5,Personeelsinzet!N$47*M$303,
IF(AND(Personeelsinzet!$D$93=WB!$AP$6,Personeelskosten!$D$11=WB!$Q$5),Personeelsinzet!N$47*WB!$R$12,
IF(AND(Personeelsinzet!$D$93=WB!$AP$6,Personeelskosten!$D$11=WB!$Q$6),Personeelsinzet!N$47*WB!$R$13,""))))</f>
        <v>0</v>
      </c>
      <c r="D792" s="122">
        <f>IF(AND(NOT(B792=""),NOT(LEFT(Personeelsinzet!N$16,10)="medewerker")),M$302,0)</f>
        <v>0</v>
      </c>
      <c r="E792">
        <f t="shared" si="11"/>
        <v>0</v>
      </c>
    </row>
    <row r="793" spans="1:5" x14ac:dyDescent="0.2">
      <c r="A793" t="str">
        <f>'Simulatie kostenplan'!$B$25</f>
        <v>Personeelskosten</v>
      </c>
      <c r="B793" s="120" t="str">
        <f>IF('Simulatie kostenplan'!$E$36='Simulatie kostenplan'!$F$22,"",IF(AND($B$300="JA",NOT(LEFT(Personeelsinzet!$N$16,10)="medewerker"),LEFT(Personeelsinzet!$B$48,1)="1"),CONCATENATE("WP- ",WB!$J$4),
IF(AND($B$300="JA",NOT(LEFT(Personeelsinzet!$N$16,10)="medewerker"),LEFT(Personeelsinzet!$B$48,1)="2"),CONCATENATE("WP- ",WB!$J$5),
IF(AND($B$300="JA",NOT(LEFT(Personeelsinzet!$N$16,10)="medewerker"),LEFT(Personeelsinzet!$B$48,1)="3"),CONCATENATE("WP- ",WB!$J$6),
IF(AND($B$300="JA",NOT(LEFT(Personeelsinzet!$N$16,10)="medewerker"),LEFT(Personeelsinzet!$B$48,1)="4"),CONCATENATE("WP- ",WB!$J$7),
IF(AND($B$300="JA",NOT(LEFT(Personeelsinzet!$N$16,10)="medewerker"),LEFT(Personeelsinzet!$B$48,1)="5"),CONCATENATE("WP- ",WB!$J$8),
IF(AND($B$300="JA",NOT(LEFT(Personeelsinzet!$N$16,10)="medewerker"),LEFT(Personeelsinzet!$B$48,1)="6"),CONCATENATE("WP- ",WB!$J$9),
IF(AND($B$300="JA",NOT(LEFT(Personeelsinzet!$N$16,10)="medewerker"),LEFT(Personeelsinzet!$B$48,1)="7"),CONCATENATE("WP- ",WB!$J$10),""))))))))</f>
        <v/>
      </c>
      <c r="C793" s="121">
        <f>IF(B793="",0,IF(Personeelsinzet!$D$93=$AP$5,Personeelsinzet!N$48*M$303,
IF(AND(Personeelsinzet!$D$93=WB!$AP$6,Personeelskosten!$D$11=WB!$Q$5),Personeelsinzet!N$48*WB!$R$12,
IF(AND(Personeelsinzet!$D$93=WB!$AP$6,Personeelskosten!$D$11=WB!$Q$6),Personeelsinzet!N$48*WB!$R$13,""))))</f>
        <v>0</v>
      </c>
      <c r="D793" s="122">
        <f>IF(AND(NOT(B793=""),NOT(LEFT(Personeelsinzet!N$16,10)="medewerker")),M$302,0)</f>
        <v>0</v>
      </c>
      <c r="E793">
        <f t="shared" si="11"/>
        <v>0</v>
      </c>
    </row>
    <row r="794" spans="1:5" x14ac:dyDescent="0.2">
      <c r="A794" t="str">
        <f>'Simulatie kostenplan'!$B$25</f>
        <v>Personeelskosten</v>
      </c>
      <c r="B794" s="120" t="str">
        <f>IF('Simulatie kostenplan'!$E$36='Simulatie kostenplan'!$F$22,"",IF(AND($B$300="JA",NOT(LEFT(Personeelsinzet!$N$16,10)="medewerker"),LEFT(Personeelsinzet!$B$49,1)="1"),CONCATENATE("WP- ",WB!$J$4),
IF(AND($B$300="JA",NOT(LEFT(Personeelsinzet!$N$16,10)="medewerker"),LEFT(Personeelsinzet!$B$49,1)="2"),CONCATENATE("WP- ",WB!$J$5),
IF(AND($B$300="JA",NOT(LEFT(Personeelsinzet!$N$16,10)="medewerker"),LEFT(Personeelsinzet!$B$49,1)="3"),CONCATENATE("WP- ",WB!$J$6),
IF(AND($B$300="JA",NOT(LEFT(Personeelsinzet!$N$16,10)="medewerker"),LEFT(Personeelsinzet!$B$49,1)="4"),CONCATENATE("WP- ",WB!$J$7),
IF(AND($B$300="JA",NOT(LEFT(Personeelsinzet!$N$16,10)="medewerker"),LEFT(Personeelsinzet!$B$49,1)="5"),CONCATENATE("WP- ",WB!$J$8),
IF(AND($B$300="JA",NOT(LEFT(Personeelsinzet!$N$16,10)="medewerker"),LEFT(Personeelsinzet!$B$49,1)="6"),CONCATENATE("WP- ",WB!$J$9),
IF(AND($B$300="JA",NOT(LEFT(Personeelsinzet!$N$16,10)="medewerker"),LEFT(Personeelsinzet!$B$49,1)="7"),CONCATENATE("WP- ",WB!$J$10),""))))))))</f>
        <v/>
      </c>
      <c r="C794" s="121">
        <f>IF(B794="",0,IF(Personeelsinzet!$D$93=$AP$5,Personeelsinzet!N$49*M$303,
IF(AND(Personeelsinzet!$D$93=WB!$AP$6,Personeelskosten!$D$11=WB!$Q$5),Personeelsinzet!N$49*WB!$R$12,
IF(AND(Personeelsinzet!$D$93=WB!$AP$6,Personeelskosten!$D$11=WB!$Q$6),Personeelsinzet!N$49*WB!$R$13,""))))</f>
        <v>0</v>
      </c>
      <c r="D794" s="122">
        <f>IF(AND(NOT(B794=""),NOT(LEFT(Personeelsinzet!N$16,10)="medewerker")),M$302,0)</f>
        <v>0</v>
      </c>
      <c r="E794">
        <f t="shared" si="11"/>
        <v>0</v>
      </c>
    </row>
    <row r="795" spans="1:5" x14ac:dyDescent="0.2">
      <c r="A795" t="str">
        <f>'Simulatie kostenplan'!$B$25</f>
        <v>Personeelskosten</v>
      </c>
      <c r="B795" s="120" t="str">
        <f>IF('Simulatie kostenplan'!$E$36='Simulatie kostenplan'!$F$22,"",IF(AND($B$300="JA",NOT(LEFT(Personeelsinzet!$N$16,10)="medewerker"),LEFT(Personeelsinzet!$B$50,1)="1"),CONCATENATE("WP- ",WB!$J$4),
IF(AND($B$300="JA",NOT(LEFT(Personeelsinzet!$N$16,10)="medewerker"),LEFT(Personeelsinzet!$B$50,1)="2"),CONCATENATE("WP- ",WB!$J$5),
IF(AND($B$300="JA",NOT(LEFT(Personeelsinzet!$N$16,10)="medewerker"),LEFT(Personeelsinzet!$B$50,1)="3"),CONCATENATE("WP- ",WB!$J$6),
IF(AND($B$300="JA",NOT(LEFT(Personeelsinzet!$N$16,10)="medewerker"),LEFT(Personeelsinzet!$B$50,1)="4"),CONCATENATE("WP- ",WB!$J$7),
IF(AND($B$300="JA",NOT(LEFT(Personeelsinzet!$N$16,10)="medewerker"),LEFT(Personeelsinzet!$B$50,1)="5"),CONCATENATE("WP- ",WB!$J$8),
IF(AND($B$300="JA",NOT(LEFT(Personeelsinzet!$N$16,10)="medewerker"),LEFT(Personeelsinzet!$B$50,1)="6"),CONCATENATE("WP- ",WB!$J$9),
IF(AND($B$300="JA",NOT(LEFT(Personeelsinzet!$N$16,10)="medewerker"),LEFT(Personeelsinzet!$B$50,1)="7"),CONCATENATE("WP- ",WB!$J$10),""))))))))</f>
        <v/>
      </c>
      <c r="C795" s="121">
        <f>IF(B795="",0,IF(Personeelsinzet!$D$93=$AP$5,Personeelsinzet!N$50*M$303,
IF(AND(Personeelsinzet!$D$93=WB!$AP$6,Personeelskosten!$D$11=WB!$Q$5),Personeelsinzet!N$50*WB!$R$12,
IF(AND(Personeelsinzet!$D$93=WB!$AP$6,Personeelskosten!$D$11=WB!$Q$6),Personeelsinzet!N$50*WB!$R$13,""))))</f>
        <v>0</v>
      </c>
      <c r="D795" s="122">
        <f>IF(AND(NOT(B795=""),NOT(LEFT(Personeelsinzet!N$16,10)="medewerker")),M$302,0)</f>
        <v>0</v>
      </c>
      <c r="E795">
        <f t="shared" si="11"/>
        <v>0</v>
      </c>
    </row>
    <row r="796" spans="1:5" x14ac:dyDescent="0.2">
      <c r="A796" t="str">
        <f>'Simulatie kostenplan'!$B$25</f>
        <v>Personeelskosten</v>
      </c>
      <c r="B796" s="120" t="str">
        <f>IF('Simulatie kostenplan'!$E$36='Simulatie kostenplan'!$F$22,"",IF(AND($B$300="JA",NOT(LEFT(Personeelsinzet!$N$16,10)="medewerker"),LEFT(Personeelsinzet!$B$51,1)="1"),CONCATENATE("WP- ",WB!$J$4),
IF(AND($B$300="JA",NOT(LEFT(Personeelsinzet!$N$16,10)="medewerker"),LEFT(Personeelsinzet!$B$51,1)="2"),CONCATENATE("WP- ",WB!$J$5),
IF(AND($B$300="JA",NOT(LEFT(Personeelsinzet!$N$16,10)="medewerker"),LEFT(Personeelsinzet!$B$51,1)="3"),CONCATENATE("WP- ",WB!$J$6),
IF(AND($B$300="JA",NOT(LEFT(Personeelsinzet!$N$16,10)="medewerker"),LEFT(Personeelsinzet!$B$51,1)="4"),CONCATENATE("WP- ",WB!$J$7),
IF(AND($B$300="JA",NOT(LEFT(Personeelsinzet!$N$16,10)="medewerker"),LEFT(Personeelsinzet!$B$51,1)="5"),CONCATENATE("WP- ",WB!$J$8),
IF(AND($B$300="JA",NOT(LEFT(Personeelsinzet!$N$16,10)="medewerker"),LEFT(Personeelsinzet!$B$51,1)="6"),CONCATENATE("WP- ",WB!$J$9),
IF(AND($B$300="JA",NOT(LEFT(Personeelsinzet!$N$16,10)="medewerker"),LEFT(Personeelsinzet!$B$51,1)="7"),CONCATENATE("WP- ",WB!$J$10),""))))))))</f>
        <v/>
      </c>
      <c r="C796" s="121">
        <f>IF(B796="",0,IF(Personeelsinzet!$D$93=$AP$5,Personeelsinzet!N$51*M$303,
IF(AND(Personeelsinzet!$D$93=WB!$AP$6,Personeelskosten!$D$11=WB!$Q$5),Personeelsinzet!N$51*WB!$R$12,
IF(AND(Personeelsinzet!$D$93=WB!$AP$6,Personeelskosten!$D$11=WB!$Q$6),Personeelsinzet!N$51*WB!$R$13,""))))</f>
        <v>0</v>
      </c>
      <c r="D796" s="122">
        <f>IF(AND(NOT(B796=""),NOT(LEFT(Personeelsinzet!N$16,10)="medewerker")),M$302,0)</f>
        <v>0</v>
      </c>
      <c r="E796">
        <f t="shared" si="11"/>
        <v>0</v>
      </c>
    </row>
    <row r="797" spans="1:5" x14ac:dyDescent="0.2">
      <c r="A797" t="str">
        <f>'Simulatie kostenplan'!$B$25</f>
        <v>Personeelskosten</v>
      </c>
      <c r="B797" s="120" t="str">
        <f>IF('Simulatie kostenplan'!$E$36='Simulatie kostenplan'!$F$22,"",IF(AND($B$300="JA",NOT(LEFT(Personeelsinzet!$N$16,10)="medewerker"),LEFT(Personeelsinzet!$B$52,1)="1"),CONCATENATE("WP- ",WB!$J$4),
IF(AND($B$300="JA",NOT(LEFT(Personeelsinzet!$N$16,10)="medewerker"),LEFT(Personeelsinzet!$B$52,1)="2"),CONCATENATE("WP- ",WB!$J$5),
IF(AND($B$300="JA",NOT(LEFT(Personeelsinzet!$N$16,10)="medewerker"),LEFT(Personeelsinzet!$B$52,1)="3"),CONCATENATE("WP- ",WB!$J$6),
IF(AND($B$300="JA",NOT(LEFT(Personeelsinzet!$N$16,10)="medewerker"),LEFT(Personeelsinzet!$B$52,1)="4"),CONCATENATE("WP- ",WB!$J$7),
IF(AND($B$300="JA",NOT(LEFT(Personeelsinzet!$N$16,10)="medewerker"),LEFT(Personeelsinzet!$B$52,1)="5"),CONCATENATE("WP- ",WB!$J$8),
IF(AND($B$300="JA",NOT(LEFT(Personeelsinzet!$N$16,10)="medewerker"),LEFT(Personeelsinzet!$B$52,1)="6"),CONCATENATE("WP- ",WB!$J$9),
IF(AND($B$300="JA",NOT(LEFT(Personeelsinzet!$N$16,10)="medewerker"),LEFT(Personeelsinzet!$B$52,1)="7"),CONCATENATE("WP- ",WB!$J$10),""))))))))</f>
        <v/>
      </c>
      <c r="C797" s="121">
        <f>IF(B797="",0,IF(Personeelsinzet!$D$93=$AP$5,Personeelsinzet!N$52*M$303,
IF(AND(Personeelsinzet!$D$93=WB!$AP$6,Personeelskosten!$D$11=WB!$Q$5),Personeelsinzet!N$52*WB!$R$12,
IF(AND(Personeelsinzet!$D$93=WB!$AP$6,Personeelskosten!$D$11=WB!$Q$6),Personeelsinzet!N$52*WB!$R$13,""))))</f>
        <v>0</v>
      </c>
      <c r="D797" s="122">
        <f>IF(AND(NOT(B797=""),NOT(LEFT(Personeelsinzet!N$16,10)="medewerker")),M$302,0)</f>
        <v>0</v>
      </c>
      <c r="E797">
        <f t="shared" si="11"/>
        <v>0</v>
      </c>
    </row>
    <row r="798" spans="1:5" x14ac:dyDescent="0.2">
      <c r="A798" t="str">
        <f>'Simulatie kostenplan'!$B$25</f>
        <v>Personeelskosten</v>
      </c>
      <c r="B798" s="120" t="str">
        <f>IF('Simulatie kostenplan'!$E$36='Simulatie kostenplan'!$F$22,"",IF(AND($B$300="JA",NOT(LEFT(Personeelsinzet!$N$16,10)="medewerker"),LEFT(Personeelsinzet!$B$53,1)="1"),CONCATENATE("WP- ",WB!$J$4),
IF(AND($B$300="JA",NOT(LEFT(Personeelsinzet!$N$16,10)="medewerker"),LEFT(Personeelsinzet!$B$53,1)="2"),CONCATENATE("WP- ",WB!$J$5),
IF(AND($B$300="JA",NOT(LEFT(Personeelsinzet!$N$16,10)="medewerker"),LEFT(Personeelsinzet!$B$53,1)="3"),CONCATENATE("WP- ",WB!$J$6),
IF(AND($B$300="JA",NOT(LEFT(Personeelsinzet!$N$16,10)="medewerker"),LEFT(Personeelsinzet!$B$53,1)="4"),CONCATENATE("WP- ",WB!$J$7),
IF(AND($B$300="JA",NOT(LEFT(Personeelsinzet!$N$16,10)="medewerker"),LEFT(Personeelsinzet!$B$53,1)="5"),CONCATENATE("WP- ",WB!$J$8),
IF(AND($B$300="JA",NOT(LEFT(Personeelsinzet!$N$16,10)="medewerker"),LEFT(Personeelsinzet!$B$53,1)="6"),CONCATENATE("WP- ",WB!$J$9),
IF(AND($B$300="JA",NOT(LEFT(Personeelsinzet!$N$16,10)="medewerker"),LEFT(Personeelsinzet!$B$53,1)="7"),CONCATENATE("WP- ",WB!$J$10),""))))))))</f>
        <v/>
      </c>
      <c r="C798" s="121">
        <f>IF(B798="",0,IF(Personeelsinzet!$D$93=$AP$5,Personeelsinzet!N$53*M$303,
IF(AND(Personeelsinzet!$D$93=WB!$AP$6,Personeelskosten!$D$11=WB!$Q$5),Personeelsinzet!N$53*WB!$R$12,
IF(AND(Personeelsinzet!$D$93=WB!$AP$6,Personeelskosten!$D$11=WB!$Q$6),Personeelsinzet!N$53*WB!$R$13,""))))</f>
        <v>0</v>
      </c>
      <c r="D798" s="122">
        <f>IF(AND(NOT(B798=""),NOT(LEFT(Personeelsinzet!N$16,10)="medewerker")),M$302,0)</f>
        <v>0</v>
      </c>
      <c r="E798">
        <f t="shared" si="11"/>
        <v>0</v>
      </c>
    </row>
    <row r="799" spans="1:5" x14ac:dyDescent="0.2">
      <c r="A799" t="str">
        <f>'Simulatie kostenplan'!$B$25</f>
        <v>Personeelskosten</v>
      </c>
      <c r="B799" s="120" t="str">
        <f>IF('Simulatie kostenplan'!$E$36='Simulatie kostenplan'!$F$22,"",IF(AND($B$300="JA",NOT(LEFT(Personeelsinzet!$N$16,10)="medewerker"),LEFT(Personeelsinzet!$B$54,1)="1"),CONCATENATE("WP- ",WB!$J$4),
IF(AND($B$300="JA",NOT(LEFT(Personeelsinzet!$N$16,10)="medewerker"),LEFT(Personeelsinzet!$B$54,1)="2"),CONCATENATE("WP- ",WB!$J$5),
IF(AND($B$300="JA",NOT(LEFT(Personeelsinzet!$N$16,10)="medewerker"),LEFT(Personeelsinzet!$B$54,1)="3"),CONCATENATE("WP- ",WB!$J$6),
IF(AND($B$300="JA",NOT(LEFT(Personeelsinzet!$N$16,10)="medewerker"),LEFT(Personeelsinzet!$B$54,1)="4"),CONCATENATE("WP- ",WB!$J$7),
IF(AND($B$300="JA",NOT(LEFT(Personeelsinzet!$N$16,10)="medewerker"),LEFT(Personeelsinzet!$B$54,1)="5"),CONCATENATE("WP- ",WB!$J$8),
IF(AND($B$300="JA",NOT(LEFT(Personeelsinzet!$N$16,10)="medewerker"),LEFT(Personeelsinzet!$B$54,1)="6"),CONCATENATE("WP- ",WB!$J$9),
IF(AND($B$300="JA",NOT(LEFT(Personeelsinzet!$N$16,10)="medewerker"),LEFT(Personeelsinzet!$B$54,1)="7"),CONCATENATE("WP- ",WB!$J$10),""))))))))</f>
        <v/>
      </c>
      <c r="C799" s="121">
        <f>IF(B799="",0,IF(Personeelsinzet!$D$93=$AP$5,Personeelsinzet!N$54*M$303,
IF(AND(Personeelsinzet!$D$93=WB!$AP$6,Personeelskosten!$D$11=WB!$Q$5),Personeelsinzet!N$54*WB!$R$12,
IF(AND(Personeelsinzet!$D$93=WB!$AP$6,Personeelskosten!$D$11=WB!$Q$6),Personeelsinzet!N$54*WB!$R$13,""))))</f>
        <v>0</v>
      </c>
      <c r="D799" s="122">
        <f>IF(AND(NOT(B799=""),NOT(LEFT(Personeelsinzet!N$16,10)="medewerker")),M$302,0)</f>
        <v>0</v>
      </c>
      <c r="E799">
        <f t="shared" si="11"/>
        <v>0</v>
      </c>
    </row>
    <row r="800" spans="1:5" x14ac:dyDescent="0.2">
      <c r="A800" t="str">
        <f>'Simulatie kostenplan'!$B$25</f>
        <v>Personeelskosten</v>
      </c>
      <c r="B800" s="120" t="str">
        <f>IF('Simulatie kostenplan'!$E$36='Simulatie kostenplan'!$F$22,"",IF(AND($B$300="JA",NOT(LEFT(Personeelsinzet!$N$16,10)="medewerker"),LEFT(Personeelsinzet!$B$55,1)="1"),CONCATENATE("WP- ",WB!$J$4),
IF(AND($B$300="JA",NOT(LEFT(Personeelsinzet!$N$16,10)="medewerker"),LEFT(Personeelsinzet!$B$55,1)="2"),CONCATENATE("WP- ",WB!$J$5),
IF(AND($B$300="JA",NOT(LEFT(Personeelsinzet!$N$16,10)="medewerker"),LEFT(Personeelsinzet!$B$55,1)="3"),CONCATENATE("WP- ",WB!$J$6),
IF(AND($B$300="JA",NOT(LEFT(Personeelsinzet!$N$16,10)="medewerker"),LEFT(Personeelsinzet!$B$55,1)="4"),CONCATENATE("WP- ",WB!$J$7),
IF(AND($B$300="JA",NOT(LEFT(Personeelsinzet!$N$16,10)="medewerker"),LEFT(Personeelsinzet!$B$55,1)="5"),CONCATENATE("WP- ",WB!$J$8),
IF(AND($B$300="JA",NOT(LEFT(Personeelsinzet!$N$16,10)="medewerker"),LEFT(Personeelsinzet!$B$55,1)="6"),CONCATENATE("WP- ",WB!$J$9),
IF(AND($B$300="JA",NOT(LEFT(Personeelsinzet!$N$16,10)="medewerker"),LEFT(Personeelsinzet!$B$55,1)="7"),CONCATENATE("WP- ",WB!$J$10),""))))))))</f>
        <v/>
      </c>
      <c r="C800" s="121">
        <f>IF(B800="",0,IF(Personeelsinzet!$D$93=$AP$5,Personeelsinzet!N$55*M$303,
IF(AND(Personeelsinzet!$D$93=WB!$AP$6,Personeelskosten!$D$11=WB!$Q$5),Personeelsinzet!N$55*WB!$R$12,
IF(AND(Personeelsinzet!$D$93=WB!$AP$6,Personeelskosten!$D$11=WB!$Q$6),Personeelsinzet!N$55*WB!$R$13,""))))</f>
        <v>0</v>
      </c>
      <c r="D800" s="122">
        <f>IF(AND(NOT(B800=""),NOT(LEFT(Personeelsinzet!N$16,10)="medewerker")),M$302,0)</f>
        <v>0</v>
      </c>
      <c r="E800">
        <f t="shared" si="11"/>
        <v>0</v>
      </c>
    </row>
    <row r="801" spans="1:6" x14ac:dyDescent="0.2">
      <c r="A801" t="str">
        <f>'Simulatie kostenplan'!$B$25</f>
        <v>Personeelskosten</v>
      </c>
      <c r="B801" s="120" t="str">
        <f>IF('Simulatie kostenplan'!$E$36='Simulatie kostenplan'!$F$22,"",IF(AND($B$300="JA",NOT(LEFT(Personeelsinzet!$O$16,10)="medewerker"),LEFT(Personeelsinzet!$B$21,1)="1"),CONCATENATE("WP- ",WB!$J$4),
IF(AND($B$300="JA",NOT(LEFT(Personeelsinzet!$O$16,10)="medewerker"),LEFT(Personeelsinzet!$B$21,1)="2"),CONCATENATE("WP- ",WB!$J$5),
IF(AND($B$300="JA",NOT(LEFT(Personeelsinzet!$O$16,10)="medewerker"),LEFT(Personeelsinzet!$B$21,1)="3"),CONCATENATE("WP- ",WB!$J$6),
IF(AND($B$300="JA",NOT(LEFT(Personeelsinzet!$O$16,10)="medewerker"),LEFT(Personeelsinzet!$B$21,1)="4"),CONCATENATE("WP- ",WB!$J$7),
IF(AND($B$300="JA",NOT(LEFT(Personeelsinzet!$O$16,10)="medewerker"),LEFT(Personeelsinzet!$B$21,1)="5"),CONCATENATE("WP- ",WB!$J$8),
IF(AND($B$300="JA",NOT(LEFT(Personeelsinzet!$O$16,10)="medewerker"),LEFT(Personeelsinzet!$B$21,1)="6"),CONCATENATE("WP- ",WB!$J$9),
IF(AND($B$300="JA",NOT(LEFT(Personeelsinzet!$O$16,10)="medewerker"),LEFT(Personeelsinzet!$B$21,1)="7"),CONCATENATE("WP- ",WB!$J$10),""))))))))</f>
        <v/>
      </c>
      <c r="C801" s="121">
        <f>IF(B801="",0,IF(Personeelsinzet!$D$93=$AP$5,Personeelsinzet!O$21*N$303,
IF(AND(Personeelsinzet!$D$93=WB!$AP$6,Personeelskosten!$D$11=WB!$Q$5),Personeelsinzet!O$21*WB!$R$12,
IF(AND(Personeelsinzet!$D$93=WB!$AP$6,Personeelskosten!$D$11=WB!$Q$6),Personeelsinzet!O$21*WB!$R$13,""))))</f>
        <v>0</v>
      </c>
      <c r="D801" s="122">
        <f>IF(AND(NOT(B801=""),NOT(LEFT(Personeelsinzet!O$16,10)="medewerker")),N$302,0)</f>
        <v>0</v>
      </c>
      <c r="E801">
        <f t="shared" si="11"/>
        <v>0</v>
      </c>
      <c r="F801" s="120"/>
    </row>
    <row r="802" spans="1:6" x14ac:dyDescent="0.2">
      <c r="A802" t="str">
        <f>'Simulatie kostenplan'!$B$25</f>
        <v>Personeelskosten</v>
      </c>
      <c r="B802" s="120" t="str">
        <f>IF('Simulatie kostenplan'!$E$36='Simulatie kostenplan'!$F$22,"",IF(AND($B$300="JA",NOT(LEFT(Personeelsinzet!$O$16,10)="medewerker"),LEFT(Personeelsinzet!$B$22,1)="1"),CONCATENATE("WP- ",WB!$J$4),
IF(AND($B$300="JA",NOT(LEFT(Personeelsinzet!$O$16,10)="medewerker"),LEFT(Personeelsinzet!$B$22,1)="2"),CONCATENATE("WP- ",WB!$J$5),
IF(AND($B$300="JA",NOT(LEFT(Personeelsinzet!$O$16,10)="medewerker"),LEFT(Personeelsinzet!$B$22,1)="3"),CONCATENATE("WP- ",WB!$J$6),
IF(AND($B$300="JA",NOT(LEFT(Personeelsinzet!$O$16,10)="medewerker"),LEFT(Personeelsinzet!$B$22,1)="4"),CONCATENATE("WP- ",WB!$J$7),
IF(AND($B$300="JA",NOT(LEFT(Personeelsinzet!$O$16,10)="medewerker"),LEFT(Personeelsinzet!$B$22,1)="5"),CONCATENATE("WP- ",WB!$J$8),
IF(AND($B$300="JA",NOT(LEFT(Personeelsinzet!$O$16,10)="medewerker"),LEFT(Personeelsinzet!$B$22,1)="6"),CONCATENATE("WP- ",WB!$J$9),
IF(AND($B$300="JA",NOT(LEFT(Personeelsinzet!$O$16,10)="medewerker"),LEFT(Personeelsinzet!$B$22,1)="7"),CONCATENATE("WP- ",WB!$J$10),""))))))))</f>
        <v/>
      </c>
      <c r="C802" s="121">
        <f>IF(B802="",0,IF(Personeelsinzet!$D$93=$AP$5,Personeelsinzet!O$22*N$303,
IF(AND(Personeelsinzet!$D$93=WB!$AP$6,Personeelskosten!$D$11=WB!$Q$5),Personeelsinzet!O$22*WB!$R$12,
IF(AND(Personeelsinzet!$D$93=WB!$AP$6,Personeelskosten!$D$11=WB!$Q$6),Personeelsinzet!O$22*WB!$R$13,""))))</f>
        <v>0</v>
      </c>
      <c r="D802" s="122">
        <f>IF(AND(NOT(B802=""),NOT(LEFT(Personeelsinzet!O$16,10)="medewerker")),N$302,0)</f>
        <v>0</v>
      </c>
      <c r="E802">
        <f t="shared" si="11"/>
        <v>0</v>
      </c>
    </row>
    <row r="803" spans="1:6" x14ac:dyDescent="0.2">
      <c r="A803" t="str">
        <f>'Simulatie kostenplan'!$B$25</f>
        <v>Personeelskosten</v>
      </c>
      <c r="B803" s="120" t="str">
        <f>IF('Simulatie kostenplan'!$E$36='Simulatie kostenplan'!$F$22,"",IF(AND($B$300="JA",NOT(LEFT(Personeelsinzet!$O$16,10)="medewerker"),LEFT(Personeelsinzet!$B$23,1)="1"),CONCATENATE("WP- ",WB!$J$4),
IF(AND($B$300="JA",NOT(LEFT(Personeelsinzet!$O$16,10)="medewerker"),LEFT(Personeelsinzet!$B$23,1)="2"),CONCATENATE("WP- ",WB!$J$5),
IF(AND($B$300="JA",NOT(LEFT(Personeelsinzet!$O$16,10)="medewerker"),LEFT(Personeelsinzet!$B$23,1)="3"),CONCATENATE("WP- ",WB!$J$6),
IF(AND($B$300="JA",NOT(LEFT(Personeelsinzet!$O$16,10)="medewerker"),LEFT(Personeelsinzet!$B$23,1)="4"),CONCATENATE("WP- ",WB!$J$7),
IF(AND($B$300="JA",NOT(LEFT(Personeelsinzet!$O$16,10)="medewerker"),LEFT(Personeelsinzet!$B$23,1)="5"),CONCATENATE("WP- ",WB!$J$8),
IF(AND($B$300="JA",NOT(LEFT(Personeelsinzet!$O$16,10)="medewerker"),LEFT(Personeelsinzet!$B$23,1)="6"),CONCATENATE("WP- ",WB!$J$9),
IF(AND($B$300="JA",NOT(LEFT(Personeelsinzet!$O$16,10)="medewerker"),LEFT(Personeelsinzet!$B$23,1)="7"),CONCATENATE("WP- ",WB!$J$10),""))))))))</f>
        <v/>
      </c>
      <c r="C803" s="121">
        <f>IF(B803="",0,IF(Personeelsinzet!$D$93=$AP$5,Personeelsinzet!O$23*N$303,
IF(AND(Personeelsinzet!$D$93=WB!$AP$6,Personeelskosten!$D$11=WB!$Q$5),Personeelsinzet!O$23*WB!$R$12,
IF(AND(Personeelsinzet!$D$93=WB!$AP$6,Personeelskosten!$D$11=WB!$Q$6),Personeelsinzet!O$23*WB!$R$13,""))))</f>
        <v>0</v>
      </c>
      <c r="D803" s="122">
        <f>IF(AND(NOT(B803=""),NOT(LEFT(Personeelsinzet!O$16,10)="medewerker")),N$302,0)</f>
        <v>0</v>
      </c>
      <c r="E803">
        <f t="shared" si="11"/>
        <v>0</v>
      </c>
    </row>
    <row r="804" spans="1:6" x14ac:dyDescent="0.2">
      <c r="A804" t="str">
        <f>'Simulatie kostenplan'!$B$25</f>
        <v>Personeelskosten</v>
      </c>
      <c r="B804" s="120" t="str">
        <f>IF('Simulatie kostenplan'!$E$36='Simulatie kostenplan'!$F$22,"",IF(AND($B$300="JA",NOT(LEFT(Personeelsinzet!$O$16,10)="medewerker"),LEFT(Personeelsinzet!$B$24,1)="1"),CONCATENATE("WP- ",WB!$J$4),
IF(AND($B$300="JA",NOT(LEFT(Personeelsinzet!$O$16,10)="medewerker"),LEFT(Personeelsinzet!$B$24,1)="2"),CONCATENATE("WP- ",WB!$J$5),
IF(AND($B$300="JA",NOT(LEFT(Personeelsinzet!$O$16,10)="medewerker"),LEFT(Personeelsinzet!$B$24,1)="3"),CONCATENATE("WP- ",WB!$J$6),
IF(AND($B$300="JA",NOT(LEFT(Personeelsinzet!$O$16,10)="medewerker"),LEFT(Personeelsinzet!$B$24,1)="4"),CONCATENATE("WP- ",WB!$J$7),
IF(AND($B$300="JA",NOT(LEFT(Personeelsinzet!$O$16,10)="medewerker"),LEFT(Personeelsinzet!$B$24,1)="5"),CONCATENATE("WP- ",WB!$J$8),
IF(AND($B$300="JA",NOT(LEFT(Personeelsinzet!$O$16,10)="medewerker"),LEFT(Personeelsinzet!$B$24,1)="6"),CONCATENATE("WP- ",WB!$J$9),
IF(AND($B$300="JA",NOT(LEFT(Personeelsinzet!$O$16,10)="medewerker"),LEFT(Personeelsinzet!$B$24,1)="7"),CONCATENATE("WP- ",WB!$J$10),""))))))))</f>
        <v/>
      </c>
      <c r="C804" s="121">
        <f>IF(B804="",0,IF(Personeelsinzet!$D$93=$AP$5,Personeelsinzet!O$24*N$303,
IF(AND(Personeelsinzet!$D$93=WB!$AP$6,Personeelskosten!$D$11=WB!$Q$5),Personeelsinzet!O$24*WB!$R$12,
IF(AND(Personeelsinzet!$D$93=WB!$AP$6,Personeelskosten!$D$11=WB!$Q$6),Personeelsinzet!O$24*WB!$R$13,""))))</f>
        <v>0</v>
      </c>
      <c r="D804" s="122">
        <f>IF(AND(NOT(B804=""),NOT(LEFT(Personeelsinzet!O$16,10)="medewerker")),N$302,0)</f>
        <v>0</v>
      </c>
      <c r="E804">
        <f t="shared" si="11"/>
        <v>0</v>
      </c>
    </row>
    <row r="805" spans="1:6" x14ac:dyDescent="0.2">
      <c r="A805" t="str">
        <f>'Simulatie kostenplan'!$B$25</f>
        <v>Personeelskosten</v>
      </c>
      <c r="B805" s="120" t="str">
        <f>IF('Simulatie kostenplan'!$E$36='Simulatie kostenplan'!$F$22,"",IF(AND($B$300="JA",NOT(LEFT(Personeelsinzet!$O$16,10)="medewerker"),LEFT(Personeelsinzet!$B$25,1)="1"),CONCATENATE("WP- ",WB!$J$4),
IF(AND($B$300="JA",NOT(LEFT(Personeelsinzet!$O$16,10)="medewerker"),LEFT(Personeelsinzet!$B$25,1)="2"),CONCATENATE("WP- ",WB!$J$5),
IF(AND($B$300="JA",NOT(LEFT(Personeelsinzet!$O$16,10)="medewerker"),LEFT(Personeelsinzet!$B$25,1)="3"),CONCATENATE("WP- ",WB!$J$6),
IF(AND($B$300="JA",NOT(LEFT(Personeelsinzet!$O$16,10)="medewerker"),LEFT(Personeelsinzet!$B$25,1)="4"),CONCATENATE("WP- ",WB!$J$7),
IF(AND($B$300="JA",NOT(LEFT(Personeelsinzet!$O$16,10)="medewerker"),LEFT(Personeelsinzet!$B$25,1)="5"),CONCATENATE("WP- ",WB!$J$8),
IF(AND($B$300="JA",NOT(LEFT(Personeelsinzet!$O$16,10)="medewerker"),LEFT(Personeelsinzet!$B$25,1)="6"),CONCATENATE("WP- ",WB!$J$9),
IF(AND($B$300="JA",NOT(LEFT(Personeelsinzet!$O$16,10)="medewerker"),LEFT(Personeelsinzet!$B$25,1)="7"),CONCATENATE("WP- ",WB!$J$10),""))))))))</f>
        <v/>
      </c>
      <c r="C805" s="121">
        <f>IF(B805="",0,IF(Personeelsinzet!$D$93=$AP$5,Personeelsinzet!O$25*N$303,
IF(AND(Personeelsinzet!$D$93=WB!$AP$6,Personeelskosten!$D$11=WB!$Q$5),Personeelsinzet!O$25*WB!$R$12,
IF(AND(Personeelsinzet!$D$93=WB!$AP$6,Personeelskosten!$D$11=WB!$Q$6),Personeelsinzet!O$25*WB!$R$13,""))))</f>
        <v>0</v>
      </c>
      <c r="D805" s="122">
        <f>IF(AND(NOT(B805=""),NOT(LEFT(Personeelsinzet!O$16,10)="medewerker")),N$302,0)</f>
        <v>0</v>
      </c>
      <c r="E805">
        <f t="shared" si="11"/>
        <v>0</v>
      </c>
    </row>
    <row r="806" spans="1:6" x14ac:dyDescent="0.2">
      <c r="A806" t="str">
        <f>'Simulatie kostenplan'!$B$25</f>
        <v>Personeelskosten</v>
      </c>
      <c r="B806" s="120" t="str">
        <f>IF('Simulatie kostenplan'!$E$36='Simulatie kostenplan'!$F$22,"",IF(AND($B$300="JA",NOT(LEFT(Personeelsinzet!$O$16,10)="medewerker"),LEFT(Personeelsinzet!$B$26,1)="1"),CONCATENATE("WP- ",WB!$J$4),
IF(AND($B$300="JA",NOT(LEFT(Personeelsinzet!$O$16,10)="medewerker"),LEFT(Personeelsinzet!$B$26,1)="2"),CONCATENATE("WP- ",WB!$J$5),
IF(AND($B$300="JA",NOT(LEFT(Personeelsinzet!$O$16,10)="medewerker"),LEFT(Personeelsinzet!$B$26,1)="3"),CONCATENATE("WP- ",WB!$J$6),
IF(AND($B$300="JA",NOT(LEFT(Personeelsinzet!$O$16,10)="medewerker"),LEFT(Personeelsinzet!$B$26,1)="4"),CONCATENATE("WP- ",WB!$J$7),
IF(AND($B$300="JA",NOT(LEFT(Personeelsinzet!$O$16,10)="medewerker"),LEFT(Personeelsinzet!$B$26,1)="5"),CONCATENATE("WP- ",WB!$J$8),
IF(AND($B$300="JA",NOT(LEFT(Personeelsinzet!$O$16,10)="medewerker"),LEFT(Personeelsinzet!$B$26,1)="6"),CONCATENATE("WP- ",WB!$J$9),
IF(AND($B$300="JA",NOT(LEFT(Personeelsinzet!$O$16,10)="medewerker"),LEFT(Personeelsinzet!$B$26,1)="7"),CONCATENATE("WP- ",WB!$J$10),""))))))))</f>
        <v/>
      </c>
      <c r="C806" s="121">
        <f>IF(B806="",0,IF(Personeelsinzet!$D$93=$AP$5,Personeelsinzet!O$26*N$303,
IF(AND(Personeelsinzet!$D$93=WB!$AP$6,Personeelskosten!$D$11=WB!$Q$5),Personeelsinzet!O$26*WB!$R$12,
IF(AND(Personeelsinzet!$D$93=WB!$AP$6,Personeelskosten!$D$11=WB!$Q$6),Personeelsinzet!O$26*WB!$R$13,""))))</f>
        <v>0</v>
      </c>
      <c r="D806" s="122">
        <f>IF(AND(NOT(B806=""),NOT(LEFT(Personeelsinzet!O$16,10)="medewerker")),N$302,0)</f>
        <v>0</v>
      </c>
      <c r="E806">
        <f t="shared" si="11"/>
        <v>0</v>
      </c>
    </row>
    <row r="807" spans="1:6" x14ac:dyDescent="0.2">
      <c r="A807" t="str">
        <f>'Simulatie kostenplan'!$B$25</f>
        <v>Personeelskosten</v>
      </c>
      <c r="B807" s="120" t="str">
        <f>IF('Simulatie kostenplan'!$E$36='Simulatie kostenplan'!$F$22,"",IF(AND($B$300="JA",NOT(LEFT(Personeelsinzet!$O$16,10)="medewerker"),LEFT(Personeelsinzet!$B$27,1)="1"),CONCATENATE("WP- ",WB!$J$4),
IF(AND($B$300="JA",NOT(LEFT(Personeelsinzet!$O$16,10)="medewerker"),LEFT(Personeelsinzet!$B$27,1)="2"),CONCATENATE("WP- ",WB!$J$5),
IF(AND($B$300="JA",NOT(LEFT(Personeelsinzet!$O$16,10)="medewerker"),LEFT(Personeelsinzet!$B$27,1)="3"),CONCATENATE("WP- ",WB!$J$6),
IF(AND($B$300="JA",NOT(LEFT(Personeelsinzet!$O$16,10)="medewerker"),LEFT(Personeelsinzet!$B$27,1)="4"),CONCATENATE("WP- ",WB!$J$7),
IF(AND($B$300="JA",NOT(LEFT(Personeelsinzet!$O$16,10)="medewerker"),LEFT(Personeelsinzet!$B$27,1)="5"),CONCATENATE("WP- ",WB!$J$8),
IF(AND($B$300="JA",NOT(LEFT(Personeelsinzet!$O$16,10)="medewerker"),LEFT(Personeelsinzet!$B$27,1)="6"),CONCATENATE("WP- ",WB!$J$9),
IF(AND($B$300="JA",NOT(LEFT(Personeelsinzet!$O$16,10)="medewerker"),LEFT(Personeelsinzet!$B$27,1)="7"),CONCATENATE("WP- ",WB!$J$10),""))))))))</f>
        <v/>
      </c>
      <c r="C807" s="121">
        <f>IF(B807="",0,IF(Personeelsinzet!$D$93=$AP$5,Personeelsinzet!O$27*N$303,
IF(AND(Personeelsinzet!$D$93=WB!$AP$6,Personeelskosten!$D$11=WB!$Q$5),Personeelsinzet!O$27*WB!$R$12,
IF(AND(Personeelsinzet!$D$93=WB!$AP$6,Personeelskosten!$D$11=WB!$Q$6),Personeelsinzet!O$27*WB!$R$13,""))))</f>
        <v>0</v>
      </c>
      <c r="D807" s="122">
        <f>IF(AND(NOT(B807=""),NOT(LEFT(Personeelsinzet!O$16,10)="medewerker")),N$302,0)</f>
        <v>0</v>
      </c>
      <c r="E807">
        <f t="shared" si="11"/>
        <v>0</v>
      </c>
    </row>
    <row r="808" spans="1:6" x14ac:dyDescent="0.2">
      <c r="A808" t="str">
        <f>'Simulatie kostenplan'!$B$25</f>
        <v>Personeelskosten</v>
      </c>
      <c r="B808" s="120" t="str">
        <f>IF('Simulatie kostenplan'!$E$36='Simulatie kostenplan'!$F$22,"",IF(AND($B$300="JA",NOT(LEFT(Personeelsinzet!$O$16,10)="medewerker"),LEFT(Personeelsinzet!$B$28,1)="1"),CONCATENATE("WP- ",WB!$J$4),
IF(AND($B$300="JA",NOT(LEFT(Personeelsinzet!$O$16,10)="medewerker"),LEFT(Personeelsinzet!$B$28,1)="2"),CONCATENATE("WP- ",WB!$J$5),
IF(AND($B$300="JA",NOT(LEFT(Personeelsinzet!$O$16,10)="medewerker"),LEFT(Personeelsinzet!$B$28,1)="3"),CONCATENATE("WP- ",WB!$J$6),
IF(AND($B$300="JA",NOT(LEFT(Personeelsinzet!$O$16,10)="medewerker"),LEFT(Personeelsinzet!$B$28,1)="4"),CONCATENATE("WP- ",WB!$J$7),
IF(AND($B$300="JA",NOT(LEFT(Personeelsinzet!$O$16,10)="medewerker"),LEFT(Personeelsinzet!$B$28,1)="5"),CONCATENATE("WP- ",WB!$J$8),
IF(AND($B$300="JA",NOT(LEFT(Personeelsinzet!$O$16,10)="medewerker"),LEFT(Personeelsinzet!$B$28,1)="6"),CONCATENATE("WP- ",WB!$J$9),
IF(AND($B$300="JA",NOT(LEFT(Personeelsinzet!$O$16,10)="medewerker"),LEFT(Personeelsinzet!$B$28,1)="7"),CONCATENATE("WP- ",WB!$J$10),""))))))))</f>
        <v/>
      </c>
      <c r="C808" s="121">
        <f>IF(B808="",0,IF(Personeelsinzet!$D$93=$AP$5,Personeelsinzet!O$28*N$303,
IF(AND(Personeelsinzet!$D$93=WB!$AP$6,Personeelskosten!$D$11=WB!$Q$5),Personeelsinzet!O$28*WB!$R$12,
IF(AND(Personeelsinzet!$D$93=WB!$AP$6,Personeelskosten!$D$11=WB!$Q$6),Personeelsinzet!O$28*WB!$R$13,""))))</f>
        <v>0</v>
      </c>
      <c r="D808" s="122">
        <f>IF(AND(NOT(B808=""),NOT(LEFT(Personeelsinzet!O$16,10)="medewerker")),N$302,0)</f>
        <v>0</v>
      </c>
      <c r="E808">
        <f t="shared" si="11"/>
        <v>0</v>
      </c>
    </row>
    <row r="809" spans="1:6" x14ac:dyDescent="0.2">
      <c r="A809" t="str">
        <f>'Simulatie kostenplan'!$B$25</f>
        <v>Personeelskosten</v>
      </c>
      <c r="B809" s="120" t="str">
        <f>IF('Simulatie kostenplan'!$E$36='Simulatie kostenplan'!$F$22,"",IF(AND($B$300="JA",NOT(LEFT(Personeelsinzet!$O$16,10)="medewerker"),LEFT(Personeelsinzet!$B$29,1)="1"),CONCATENATE("WP- ",WB!$J$4),
IF(AND($B$300="JA",NOT(LEFT(Personeelsinzet!$O$16,10)="medewerker"),LEFT(Personeelsinzet!$B$29,1)="2"),CONCATENATE("WP- ",WB!$J$5),
IF(AND($B$300="JA",NOT(LEFT(Personeelsinzet!$O$16,10)="medewerker"),LEFT(Personeelsinzet!$B$29,1)="3"),CONCATENATE("WP- ",WB!$J$6),
IF(AND($B$300="JA",NOT(LEFT(Personeelsinzet!$O$16,10)="medewerker"),LEFT(Personeelsinzet!$B$29,1)="4"),CONCATENATE("WP- ",WB!$J$7),
IF(AND($B$300="JA",NOT(LEFT(Personeelsinzet!$O$16,10)="medewerker"),LEFT(Personeelsinzet!$B$29,1)="5"),CONCATENATE("WP- ",WB!$J$8),
IF(AND($B$300="JA",NOT(LEFT(Personeelsinzet!$O$16,10)="medewerker"),LEFT(Personeelsinzet!$B$29,1)="6"),CONCATENATE("WP- ",WB!$J$9),
IF(AND($B$300="JA",NOT(LEFT(Personeelsinzet!$O$16,10)="medewerker"),LEFT(Personeelsinzet!$B$29,1)="7"),CONCATENATE("WP- ",WB!$J$10),""))))))))</f>
        <v/>
      </c>
      <c r="C809" s="121">
        <f>IF(B809="",0,IF(Personeelsinzet!$D$93=$AP$5,Personeelsinzet!O$29*N$303,
IF(AND(Personeelsinzet!$D$93=WB!$AP$6,Personeelskosten!$D$11=WB!$Q$5),Personeelsinzet!O$29*WB!$R$12,
IF(AND(Personeelsinzet!$D$93=WB!$AP$6,Personeelskosten!$D$11=WB!$Q$6),Personeelsinzet!O$29*WB!$R$13,""))))</f>
        <v>0</v>
      </c>
      <c r="D809" s="122">
        <f>IF(AND(NOT(B809=""),NOT(LEFT(Personeelsinzet!O$16,10)="medewerker")),N$302,0)</f>
        <v>0</v>
      </c>
      <c r="E809">
        <f t="shared" si="11"/>
        <v>0</v>
      </c>
    </row>
    <row r="810" spans="1:6" x14ac:dyDescent="0.2">
      <c r="A810" t="str">
        <f>'Simulatie kostenplan'!$B$25</f>
        <v>Personeelskosten</v>
      </c>
      <c r="B810" s="120" t="str">
        <f>IF('Simulatie kostenplan'!$E$36='Simulatie kostenplan'!$F$22,"",IF(AND($B$300="JA",NOT(LEFT(Personeelsinzet!$O$16,10)="medewerker"),LEFT(Personeelsinzet!$B$30,1)="1"),CONCATENATE("WP- ",WB!$J$4),
IF(AND($B$300="JA",NOT(LEFT(Personeelsinzet!$O$16,10)="medewerker"),LEFT(Personeelsinzet!$B$30,1)="2"),CONCATENATE("WP- ",WB!$J$5),
IF(AND($B$300="JA",NOT(LEFT(Personeelsinzet!$O$16,10)="medewerker"),LEFT(Personeelsinzet!$B$30,1)="3"),CONCATENATE("WP- ",WB!$J$6),
IF(AND($B$300="JA",NOT(LEFT(Personeelsinzet!$O$16,10)="medewerker"),LEFT(Personeelsinzet!$B$30,1)="4"),CONCATENATE("WP- ",WB!$J$7),
IF(AND($B$300="JA",NOT(LEFT(Personeelsinzet!$O$16,10)="medewerker"),LEFT(Personeelsinzet!$B$30,1)="5"),CONCATENATE("WP- ",WB!$J$8),
IF(AND($B$300="JA",NOT(LEFT(Personeelsinzet!$O$16,10)="medewerker"),LEFT(Personeelsinzet!$B$30,1)="6"),CONCATENATE("WP- ",WB!$J$9),
IF(AND($B$300="JA",NOT(LEFT(Personeelsinzet!$O$16,10)="medewerker"),LEFT(Personeelsinzet!$B$30,1)="7"),CONCATENATE("WP- ",WB!$J$10),""))))))))</f>
        <v/>
      </c>
      <c r="C810" s="121">
        <f>IF(B810="",0,IF(Personeelsinzet!$D$93=$AP$5,Personeelsinzet!O$30*N$303,
IF(AND(Personeelsinzet!$D$93=WB!$AP$6,Personeelskosten!$D$11=WB!$Q$5),Personeelsinzet!O$30*WB!$R$12,
IF(AND(Personeelsinzet!$D$93=WB!$AP$6,Personeelskosten!$D$11=WB!$Q$6),Personeelsinzet!O$30*WB!$R$13,""))))</f>
        <v>0</v>
      </c>
      <c r="D810" s="122">
        <f>IF(AND(NOT(B810=""),NOT(LEFT(Personeelsinzet!O$16,10)="medewerker")),N$302,0)</f>
        <v>0</v>
      </c>
      <c r="E810">
        <f t="shared" si="11"/>
        <v>0</v>
      </c>
    </row>
    <row r="811" spans="1:6" x14ac:dyDescent="0.2">
      <c r="A811" t="str">
        <f>'Simulatie kostenplan'!$B$25</f>
        <v>Personeelskosten</v>
      </c>
      <c r="B811" s="120" t="str">
        <f>IF('Simulatie kostenplan'!$E$36='Simulatie kostenplan'!$F$22,"",IF(AND($B$300="JA",NOT(LEFT(Personeelsinzet!$O$16,10)="medewerker"),LEFT(Personeelsinzet!$B$31,1)="1"),CONCATENATE("WP- ",WB!$J$4),
IF(AND($B$300="JA",NOT(LEFT(Personeelsinzet!$O$16,10)="medewerker"),LEFT(Personeelsinzet!$B$31,1)="2"),CONCATENATE("WP- ",WB!$J$5),
IF(AND($B$300="JA",NOT(LEFT(Personeelsinzet!$O$16,10)="medewerker"),LEFT(Personeelsinzet!$B$31,1)="3"),CONCATENATE("WP- ",WB!$J$6),
IF(AND($B$300="JA",NOT(LEFT(Personeelsinzet!$O$16,10)="medewerker"),LEFT(Personeelsinzet!$B$31,1)="4"),CONCATENATE("WP- ",WB!$J$7),
IF(AND($B$300="JA",NOT(LEFT(Personeelsinzet!$O$16,10)="medewerker"),LEFT(Personeelsinzet!$B$31,1)="5"),CONCATENATE("WP- ",WB!$J$8),
IF(AND($B$300="JA",NOT(LEFT(Personeelsinzet!$O$16,10)="medewerker"),LEFT(Personeelsinzet!$B$31,1)="6"),CONCATENATE("WP- ",WB!$J$9),
IF(AND($B$300="JA",NOT(LEFT(Personeelsinzet!$O$16,10)="medewerker"),LEFT(Personeelsinzet!$B$31,1)="7"),CONCATENATE("WP- ",WB!$J$10),""))))))))</f>
        <v/>
      </c>
      <c r="C811" s="121">
        <f>IF(B811="",0,IF(Personeelsinzet!$D$93=$AP$5,Personeelsinzet!O$31*N$303,
IF(AND(Personeelsinzet!$D$93=WB!$AP$6,Personeelskosten!$D$11=WB!$Q$5),Personeelsinzet!O$31*WB!$R$12,
IF(AND(Personeelsinzet!$D$93=WB!$AP$6,Personeelskosten!$D$11=WB!$Q$6),Personeelsinzet!O$31*WB!$R$13,""))))</f>
        <v>0</v>
      </c>
      <c r="D811" s="122">
        <f>IF(AND(NOT(B811=""),NOT(LEFT(Personeelsinzet!O$16,10)="medewerker")),N$302,0)</f>
        <v>0</v>
      </c>
      <c r="E811">
        <f t="shared" si="11"/>
        <v>0</v>
      </c>
    </row>
    <row r="812" spans="1:6" x14ac:dyDescent="0.2">
      <c r="A812" t="str">
        <f>'Simulatie kostenplan'!$B$25</f>
        <v>Personeelskosten</v>
      </c>
      <c r="B812" s="120" t="str">
        <f>IF('Simulatie kostenplan'!$E$36='Simulatie kostenplan'!$F$22,"",IF(AND($B$300="JA",NOT(LEFT(Personeelsinzet!$O$16,10)="medewerker"),LEFT(Personeelsinzet!$B$32,1)="1"),CONCATENATE("WP- ",WB!$J$4),
IF(AND($B$300="JA",NOT(LEFT(Personeelsinzet!$O$16,10)="medewerker"),LEFT(Personeelsinzet!$B$32,1)="2"),CONCATENATE("WP- ",WB!$J$5),
IF(AND($B$300="JA",NOT(LEFT(Personeelsinzet!$O$16,10)="medewerker"),LEFT(Personeelsinzet!$B$32,1)="3"),CONCATENATE("WP- ",WB!$J$6),
IF(AND($B$300="JA",NOT(LEFT(Personeelsinzet!$O$16,10)="medewerker"),LEFT(Personeelsinzet!$B$32,1)="4"),CONCATENATE("WP- ",WB!$J$7),
IF(AND($B$300="JA",NOT(LEFT(Personeelsinzet!$O$16,10)="medewerker"),LEFT(Personeelsinzet!$B$32,1)="5"),CONCATENATE("WP- ",WB!$J$8),
IF(AND($B$300="JA",NOT(LEFT(Personeelsinzet!$O$16,10)="medewerker"),LEFT(Personeelsinzet!$B$32,1)="6"),CONCATENATE("WP- ",WB!$J$9),
IF(AND($B$300="JA",NOT(LEFT(Personeelsinzet!$O$16,10)="medewerker"),LEFT(Personeelsinzet!$B$32,1)="7"),CONCATENATE("WP- ",WB!$J$10),""))))))))</f>
        <v/>
      </c>
      <c r="C812" s="121">
        <f>IF(B812="",0,IF(Personeelsinzet!$D$93=$AP$5,Personeelsinzet!O$32*N$303,
IF(AND(Personeelsinzet!$D$93=WB!$AP$6,Personeelskosten!$D$11=WB!$Q$5),Personeelsinzet!O$32*WB!$R$12,
IF(AND(Personeelsinzet!$D$93=WB!$AP$6,Personeelskosten!$D$11=WB!$Q$6),Personeelsinzet!O$32*WB!$R$13,""))))</f>
        <v>0</v>
      </c>
      <c r="D812" s="122">
        <f>IF(AND(NOT(B812=""),NOT(LEFT(Personeelsinzet!O$16,10)="medewerker")),N$302,0)</f>
        <v>0</v>
      </c>
      <c r="E812">
        <f t="shared" si="11"/>
        <v>0</v>
      </c>
    </row>
    <row r="813" spans="1:6" x14ac:dyDescent="0.2">
      <c r="A813" t="str">
        <f>'Simulatie kostenplan'!$B$25</f>
        <v>Personeelskosten</v>
      </c>
      <c r="B813" s="120" t="str">
        <f>IF('Simulatie kostenplan'!$E$36='Simulatie kostenplan'!$F$22,"",IF(AND($B$300="JA",NOT(LEFT(Personeelsinzet!$O$16,10)="medewerker"),LEFT(Personeelsinzet!$B$33,1)="1"),CONCATENATE("WP- ",WB!$J$4),
IF(AND($B$300="JA",NOT(LEFT(Personeelsinzet!$O$16,10)="medewerker"),LEFT(Personeelsinzet!$B$33,1)="2"),CONCATENATE("WP- ",WB!$J$5),
IF(AND($B$300="JA",NOT(LEFT(Personeelsinzet!$O$16,10)="medewerker"),LEFT(Personeelsinzet!$B$33,1)="3"),CONCATENATE("WP- ",WB!$J$6),
IF(AND($B$300="JA",NOT(LEFT(Personeelsinzet!$O$16,10)="medewerker"),LEFT(Personeelsinzet!$B$33,1)="4"),CONCATENATE("WP- ",WB!$J$7),
IF(AND($B$300="JA",NOT(LEFT(Personeelsinzet!$O$16,10)="medewerker"),LEFT(Personeelsinzet!$B$33,1)="5"),CONCATENATE("WP- ",WB!$J$8),
IF(AND($B$300="JA",NOT(LEFT(Personeelsinzet!$O$16,10)="medewerker"),LEFT(Personeelsinzet!$B$33,1)="6"),CONCATENATE("WP- ",WB!$J$9),
IF(AND($B$300="JA",NOT(LEFT(Personeelsinzet!$O$16,10)="medewerker"),LEFT(Personeelsinzet!$B$33,1)="7"),CONCATENATE("WP- ",WB!$J$10),""))))))))</f>
        <v/>
      </c>
      <c r="C813" s="121">
        <f>IF(B813="",0,IF(Personeelsinzet!$D$93=$AP$5,Personeelsinzet!O$33*N$303,
IF(AND(Personeelsinzet!$D$93=WB!$AP$6,Personeelskosten!$D$11=WB!$Q$5),Personeelsinzet!O$33*WB!$R$12,
IF(AND(Personeelsinzet!$D$93=WB!$AP$6,Personeelskosten!$D$11=WB!$Q$6),Personeelsinzet!O$33*WB!$R$13,""))))</f>
        <v>0</v>
      </c>
      <c r="D813" s="122">
        <f>IF(AND(NOT(B813=""),NOT(LEFT(Personeelsinzet!O$16,10)="medewerker")),N$302,0)</f>
        <v>0</v>
      </c>
      <c r="E813">
        <f t="shared" si="11"/>
        <v>0</v>
      </c>
    </row>
    <row r="814" spans="1:6" x14ac:dyDescent="0.2">
      <c r="A814" t="str">
        <f>'Simulatie kostenplan'!$B$25</f>
        <v>Personeelskosten</v>
      </c>
      <c r="B814" s="120" t="str">
        <f>IF('Simulatie kostenplan'!$E$36='Simulatie kostenplan'!$F$22,"",IF(AND($B$300="JA",NOT(LEFT(Personeelsinzet!$O$16,10)="medewerker"),LEFT(Personeelsinzet!$B$34,1)="1"),CONCATENATE("WP- ",WB!$J$4),
IF(AND($B$300="JA",NOT(LEFT(Personeelsinzet!$O$16,10)="medewerker"),LEFT(Personeelsinzet!$B$34,1)="2"),CONCATENATE("WP- ",WB!$J$5),
IF(AND($B$300="JA",NOT(LEFT(Personeelsinzet!$O$16,10)="medewerker"),LEFT(Personeelsinzet!$B$34,1)="3"),CONCATENATE("WP- ",WB!$J$6),
IF(AND($B$300="JA",NOT(LEFT(Personeelsinzet!$O$16,10)="medewerker"),LEFT(Personeelsinzet!$B$34,1)="4"),CONCATENATE("WP- ",WB!$J$7),
IF(AND($B$300="JA",NOT(LEFT(Personeelsinzet!$O$16,10)="medewerker"),LEFT(Personeelsinzet!$B$34,1)="5"),CONCATENATE("WP- ",WB!$J$8),
IF(AND($B$300="JA",NOT(LEFT(Personeelsinzet!$O$16,10)="medewerker"),LEFT(Personeelsinzet!$B$34,1)="6"),CONCATENATE("WP- ",WB!$J$9),
IF(AND($B$300="JA",NOT(LEFT(Personeelsinzet!$O$16,10)="medewerker"),LEFT(Personeelsinzet!$B$34,1)="7"),CONCATENATE("WP- ",WB!$J$10),""))))))))</f>
        <v/>
      </c>
      <c r="C814" s="121">
        <f>IF(B814="",0,IF(Personeelsinzet!$D$93=$AP$5,Personeelsinzet!O$34*N$303,
IF(AND(Personeelsinzet!$D$93=WB!$AP$6,Personeelskosten!$D$11=WB!$Q$5),Personeelsinzet!O$34*WB!$R$12,
IF(AND(Personeelsinzet!$D$93=WB!$AP$6,Personeelskosten!$D$11=WB!$Q$6),Personeelsinzet!O$34*WB!$R$13,""))))</f>
        <v>0</v>
      </c>
      <c r="D814" s="122">
        <f>IF(AND(NOT(B814=""),NOT(LEFT(Personeelsinzet!O$16,10)="medewerker")),N$302,0)</f>
        <v>0</v>
      </c>
      <c r="E814">
        <f t="shared" si="11"/>
        <v>0</v>
      </c>
    </row>
    <row r="815" spans="1:6" x14ac:dyDescent="0.2">
      <c r="A815" t="str">
        <f>'Simulatie kostenplan'!$B$25</f>
        <v>Personeelskosten</v>
      </c>
      <c r="B815" s="120" t="str">
        <f>IF('Simulatie kostenplan'!$E$36='Simulatie kostenplan'!$F$22,"",IF(AND($B$300="JA",NOT(LEFT(Personeelsinzet!$O$16,10)="medewerker"),LEFT(Personeelsinzet!$B$35,1)="1"),CONCATENATE("WP- ",WB!$J$4),
IF(AND($B$300="JA",NOT(LEFT(Personeelsinzet!$O$16,10)="medewerker"),LEFT(Personeelsinzet!$B$35,1)="2"),CONCATENATE("WP- ",WB!$J$5),
IF(AND($B$300="JA",NOT(LEFT(Personeelsinzet!$O$16,10)="medewerker"),LEFT(Personeelsinzet!$B$35,1)="3"),CONCATENATE("WP- ",WB!$J$6),
IF(AND($B$300="JA",NOT(LEFT(Personeelsinzet!$O$16,10)="medewerker"),LEFT(Personeelsinzet!$B$35,1)="4"),CONCATENATE("WP- ",WB!$J$7),
IF(AND($B$300="JA",NOT(LEFT(Personeelsinzet!$O$16,10)="medewerker"),LEFT(Personeelsinzet!$B$35,1)="5"),CONCATENATE("WP- ",WB!$J$8),
IF(AND($B$300="JA",NOT(LEFT(Personeelsinzet!$O$16,10)="medewerker"),LEFT(Personeelsinzet!$B$35,1)="6"),CONCATENATE("WP- ",WB!$J$9),
IF(AND($B$300="JA",NOT(LEFT(Personeelsinzet!$O$16,10)="medewerker"),LEFT(Personeelsinzet!$B$35,1)="7"),CONCATENATE("WP- ",WB!$J$10),""))))))))</f>
        <v/>
      </c>
      <c r="C815" s="121">
        <f>IF(B815="",0,IF(Personeelsinzet!$D$93=$AP$5,Personeelsinzet!O$35*N$303,
IF(AND(Personeelsinzet!$D$93=WB!$AP$6,Personeelskosten!$D$11=WB!$Q$5),Personeelsinzet!O$35*WB!$R$12,
IF(AND(Personeelsinzet!$D$93=WB!$AP$6,Personeelskosten!$D$11=WB!$Q$6),Personeelsinzet!O$35*WB!$R$13,""))))</f>
        <v>0</v>
      </c>
      <c r="D815" s="122">
        <f>IF(AND(NOT(B815=""),NOT(LEFT(Personeelsinzet!O$16,10)="medewerker")),N$302,0)</f>
        <v>0</v>
      </c>
      <c r="E815">
        <f t="shared" si="11"/>
        <v>0</v>
      </c>
    </row>
    <row r="816" spans="1:6" x14ac:dyDescent="0.2">
      <c r="A816" t="str">
        <f>'Simulatie kostenplan'!$B$25</f>
        <v>Personeelskosten</v>
      </c>
      <c r="B816" s="120" t="str">
        <f>IF('Simulatie kostenplan'!$E$36='Simulatie kostenplan'!$F$22,"",IF(AND($B$300="JA",NOT(LEFT(Personeelsinzet!$O$16,10)="medewerker"),LEFT(Personeelsinzet!$B$36,1)="1"),CONCATENATE("WP- ",WB!$J$4),
IF(AND($B$300="JA",NOT(LEFT(Personeelsinzet!$O$16,10)="medewerker"),LEFT(Personeelsinzet!$B$36,1)="2"),CONCATENATE("WP- ",WB!$J$5),
IF(AND($B$300="JA",NOT(LEFT(Personeelsinzet!$O$16,10)="medewerker"),LEFT(Personeelsinzet!$B$36,1)="3"),CONCATENATE("WP- ",WB!$J$6),
IF(AND($B$300="JA",NOT(LEFT(Personeelsinzet!$O$16,10)="medewerker"),LEFT(Personeelsinzet!$B$36,1)="4"),CONCATENATE("WP- ",WB!$J$7),
IF(AND($B$300="JA",NOT(LEFT(Personeelsinzet!$O$16,10)="medewerker"),LEFT(Personeelsinzet!$B$36,1)="5"),CONCATENATE("WP- ",WB!$J$8),
IF(AND($B$300="JA",NOT(LEFT(Personeelsinzet!$O$16,10)="medewerker"),LEFT(Personeelsinzet!$B$36,1)="6"),CONCATENATE("WP- ",WB!$J$9),
IF(AND($B$300="JA",NOT(LEFT(Personeelsinzet!$O$16,10)="medewerker"),LEFT(Personeelsinzet!$B$36,1)="7"),CONCATENATE("WP- ",WB!$J$10),""))))))))</f>
        <v/>
      </c>
      <c r="C816" s="121">
        <f>IF(B816="",0,IF(Personeelsinzet!$D$93=$AP$5,Personeelsinzet!O$36*N$303,
IF(AND(Personeelsinzet!$D$93=WB!$AP$6,Personeelskosten!$D$11=WB!$Q$5),Personeelsinzet!O$36*WB!$R$12,
IF(AND(Personeelsinzet!$D$93=WB!$AP$6,Personeelskosten!$D$11=WB!$Q$6),Personeelsinzet!O$36*WB!$R$13,""))))</f>
        <v>0</v>
      </c>
      <c r="D816" s="122">
        <f>IF(AND(NOT(B816=""),NOT(LEFT(Personeelsinzet!O$16,10)="medewerker")),N$302,0)</f>
        <v>0</v>
      </c>
      <c r="E816">
        <f t="shared" si="11"/>
        <v>0</v>
      </c>
    </row>
    <row r="817" spans="1:5" x14ac:dyDescent="0.2">
      <c r="A817" t="str">
        <f>'Simulatie kostenplan'!$B$25</f>
        <v>Personeelskosten</v>
      </c>
      <c r="B817" s="120" t="str">
        <f>IF('Simulatie kostenplan'!$E$36='Simulatie kostenplan'!$F$22,"",IF(AND($B$300="JA",NOT(LEFT(Personeelsinzet!$O$16,10)="medewerker"),LEFT(Personeelsinzet!$B$37,1)="1"),CONCATENATE("WP- ",WB!$J$4),
IF(AND($B$300="JA",NOT(LEFT(Personeelsinzet!$O$16,10)="medewerker"),LEFT(Personeelsinzet!$B$37,1)="2"),CONCATENATE("WP- ",WB!$J$5),
IF(AND($B$300="JA",NOT(LEFT(Personeelsinzet!$O$16,10)="medewerker"),LEFT(Personeelsinzet!$B$37,1)="3"),CONCATENATE("WP- ",WB!$J$6),
IF(AND($B$300="JA",NOT(LEFT(Personeelsinzet!$O$16,10)="medewerker"),LEFT(Personeelsinzet!$B$37,1)="4"),CONCATENATE("WP- ",WB!$J$7),
IF(AND($B$300="JA",NOT(LEFT(Personeelsinzet!$O$16,10)="medewerker"),LEFT(Personeelsinzet!$B$37,1)="5"),CONCATENATE("WP- ",WB!$J$8),
IF(AND($B$300="JA",NOT(LEFT(Personeelsinzet!$O$16,10)="medewerker"),LEFT(Personeelsinzet!$B$37,1)="6"),CONCATENATE("WP- ",WB!$J$9),
IF(AND($B$300="JA",NOT(LEFT(Personeelsinzet!$O$16,10)="medewerker"),LEFT(Personeelsinzet!$B$37,1)="7"),CONCATENATE("WP- ",WB!$J$10),""))))))))</f>
        <v/>
      </c>
      <c r="C817" s="121">
        <f>IF(B817="",0,IF(Personeelsinzet!$D$93=$AP$5,Personeelsinzet!O$37*N$303,
IF(AND(Personeelsinzet!$D$93=WB!$AP$6,Personeelskosten!$D$11=WB!$Q$5),Personeelsinzet!O$37*WB!$R$12,
IF(AND(Personeelsinzet!$D$93=WB!$AP$6,Personeelskosten!$D$11=WB!$Q$6),Personeelsinzet!O$37*WB!$R$13,""))))</f>
        <v>0</v>
      </c>
      <c r="D817" s="122">
        <f>IF(AND(NOT(B817=""),NOT(LEFT(Personeelsinzet!O$16,10)="medewerker")),N$302,0)</f>
        <v>0</v>
      </c>
      <c r="E817">
        <f t="shared" si="11"/>
        <v>0</v>
      </c>
    </row>
    <row r="818" spans="1:5" x14ac:dyDescent="0.2">
      <c r="A818" t="str">
        <f>'Simulatie kostenplan'!$B$25</f>
        <v>Personeelskosten</v>
      </c>
      <c r="B818" s="120" t="str">
        <f>IF('Simulatie kostenplan'!$E$36='Simulatie kostenplan'!$F$22,"",IF(AND($B$300="JA",NOT(LEFT(Personeelsinzet!$O$16,10)="medewerker"),LEFT(Personeelsinzet!$B$38,1)="1"),CONCATENATE("WP- ",WB!$J$4),
IF(AND($B$300="JA",NOT(LEFT(Personeelsinzet!$O$16,10)="medewerker"),LEFT(Personeelsinzet!$B$38,1)="2"),CONCATENATE("WP- ",WB!$J$5),
IF(AND($B$300="JA",NOT(LEFT(Personeelsinzet!$O$16,10)="medewerker"),LEFT(Personeelsinzet!$B$38,1)="3"),CONCATENATE("WP- ",WB!$J$6),
IF(AND($B$300="JA",NOT(LEFT(Personeelsinzet!$O$16,10)="medewerker"),LEFT(Personeelsinzet!$B$38,1)="4"),CONCATENATE("WP- ",WB!$J$7),
IF(AND($B$300="JA",NOT(LEFT(Personeelsinzet!$O$16,10)="medewerker"),LEFT(Personeelsinzet!$B$38,1)="5"),CONCATENATE("WP- ",WB!$J$8),
IF(AND($B$300="JA",NOT(LEFT(Personeelsinzet!$O$16,10)="medewerker"),LEFT(Personeelsinzet!$B$38,1)="6"),CONCATENATE("WP- ",WB!$J$9),
IF(AND($B$300="JA",NOT(LEFT(Personeelsinzet!$O$16,10)="medewerker"),LEFT(Personeelsinzet!$B$38,1)="7"),CONCATENATE("WP- ",WB!$J$10),""))))))))</f>
        <v/>
      </c>
      <c r="C818" s="121">
        <f>IF(B818="",0,IF(Personeelsinzet!$D$93=$AP$5,Personeelsinzet!O$38*N$303,
IF(AND(Personeelsinzet!$D$93=WB!$AP$6,Personeelskosten!$D$11=WB!$Q$5),Personeelsinzet!O$38*WB!$R$12,
IF(AND(Personeelsinzet!$D$93=WB!$AP$6,Personeelskosten!$D$11=WB!$Q$6),Personeelsinzet!O$38*WB!$R$13,""))))</f>
        <v>0</v>
      </c>
      <c r="D818" s="122">
        <f>IF(AND(NOT(B818=""),NOT(LEFT(Personeelsinzet!O$16,10)="medewerker")),N$302,0)</f>
        <v>0</v>
      </c>
      <c r="E818">
        <f t="shared" si="11"/>
        <v>0</v>
      </c>
    </row>
    <row r="819" spans="1:5" x14ac:dyDescent="0.2">
      <c r="A819" t="str">
        <f>'Simulatie kostenplan'!$B$25</f>
        <v>Personeelskosten</v>
      </c>
      <c r="B819" s="120" t="str">
        <f>IF('Simulatie kostenplan'!$E$36='Simulatie kostenplan'!$F$22,"",IF(AND($B$300="JA",NOT(LEFT(Personeelsinzet!$O$16,10)="medewerker"),LEFT(Personeelsinzet!$B$39,1)="1"),CONCATENATE("WP- ",WB!$J$4),
IF(AND($B$300="JA",NOT(LEFT(Personeelsinzet!$O$16,10)="medewerker"),LEFT(Personeelsinzet!$B$39,1)="2"),CONCATENATE("WP- ",WB!$J$5),
IF(AND($B$300="JA",NOT(LEFT(Personeelsinzet!$O$16,10)="medewerker"),LEFT(Personeelsinzet!$B$39,1)="3"),CONCATENATE("WP- ",WB!$J$6),
IF(AND($B$300="JA",NOT(LEFT(Personeelsinzet!$O$16,10)="medewerker"),LEFT(Personeelsinzet!$B$39,1)="4"),CONCATENATE("WP- ",WB!$J$7),
IF(AND($B$300="JA",NOT(LEFT(Personeelsinzet!$O$16,10)="medewerker"),LEFT(Personeelsinzet!$B$39,1)="5"),CONCATENATE("WP- ",WB!$J$8),
IF(AND($B$300="JA",NOT(LEFT(Personeelsinzet!$O$16,10)="medewerker"),LEFT(Personeelsinzet!$B$39,1)="6"),CONCATENATE("WP- ",WB!$J$9),
IF(AND($B$300="JA",NOT(LEFT(Personeelsinzet!$O$16,10)="medewerker"),LEFT(Personeelsinzet!$B$39,1)="7"),CONCATENATE("WP- ",WB!$J$10),""))))))))</f>
        <v/>
      </c>
      <c r="C819" s="121">
        <f>IF(B819="",0,IF(Personeelsinzet!$D$93=$AP$5,Personeelsinzet!O$39*N$303,
IF(AND(Personeelsinzet!$D$93=WB!$AP$6,Personeelskosten!$D$11=WB!$Q$5),Personeelsinzet!O$39*WB!$R$12,
IF(AND(Personeelsinzet!$D$93=WB!$AP$6,Personeelskosten!$D$11=WB!$Q$6),Personeelsinzet!O$39*WB!$R$13,""))))</f>
        <v>0</v>
      </c>
      <c r="D819" s="122">
        <f>IF(AND(NOT(B819=""),NOT(LEFT(Personeelsinzet!O$16,10)="medewerker")),N$302,0)</f>
        <v>0</v>
      </c>
      <c r="E819">
        <f t="shared" si="11"/>
        <v>0</v>
      </c>
    </row>
    <row r="820" spans="1:5" x14ac:dyDescent="0.2">
      <c r="A820" t="str">
        <f>'Simulatie kostenplan'!$B$25</f>
        <v>Personeelskosten</v>
      </c>
      <c r="B820" s="120" t="str">
        <f>IF('Simulatie kostenplan'!$E$36='Simulatie kostenplan'!$F$22,"",IF(AND($B$300="JA",NOT(LEFT(Personeelsinzet!$O$16,10)="medewerker"),LEFT(Personeelsinzet!$B$40,1)="1"),CONCATENATE("WP- ",WB!$J$4),
IF(AND($B$300="JA",NOT(LEFT(Personeelsinzet!$O$16,10)="medewerker"),LEFT(Personeelsinzet!$B$40,1)="2"),CONCATENATE("WP- ",WB!$J$5),
IF(AND($B$300="JA",NOT(LEFT(Personeelsinzet!$O$16,10)="medewerker"),LEFT(Personeelsinzet!$B$40,1)="3"),CONCATENATE("WP- ",WB!$J$6),
IF(AND($B$300="JA",NOT(LEFT(Personeelsinzet!$O$16,10)="medewerker"),LEFT(Personeelsinzet!$B$40,1)="4"),CONCATENATE("WP- ",WB!$J$7),
IF(AND($B$300="JA",NOT(LEFT(Personeelsinzet!$O$16,10)="medewerker"),LEFT(Personeelsinzet!$B$40,1)="5"),CONCATENATE("WP- ",WB!$J$8),
IF(AND($B$300="JA",NOT(LEFT(Personeelsinzet!$O$16,10)="medewerker"),LEFT(Personeelsinzet!$B$40,1)="6"),CONCATENATE("WP- ",WB!$J$9),
IF(AND($B$300="JA",NOT(LEFT(Personeelsinzet!$O$16,10)="medewerker"),LEFT(Personeelsinzet!$B$40,1)="7"),CONCATENATE("WP- ",WB!$J$10),""))))))))</f>
        <v/>
      </c>
      <c r="C820" s="121">
        <f>IF(B820="",0,IF(Personeelsinzet!$D$93=$AP$5,Personeelsinzet!O$40*N$303,
IF(AND(Personeelsinzet!$D$93=WB!$AP$6,Personeelskosten!$D$11=WB!$Q$5),Personeelsinzet!O$40*WB!$R$12,
IF(AND(Personeelsinzet!$D$93=WB!$AP$6,Personeelskosten!$D$11=WB!$Q$6),Personeelsinzet!O$40*WB!$R$13,""))))</f>
        <v>0</v>
      </c>
      <c r="D820" s="122">
        <f>IF(AND(NOT(B820=""),NOT(LEFT(Personeelsinzet!O$16,10)="medewerker")),N$302,0)</f>
        <v>0</v>
      </c>
      <c r="E820">
        <f t="shared" si="11"/>
        <v>0</v>
      </c>
    </row>
    <row r="821" spans="1:5" x14ac:dyDescent="0.2">
      <c r="A821" t="str">
        <f>'Simulatie kostenplan'!$B$25</f>
        <v>Personeelskosten</v>
      </c>
      <c r="B821" s="120" t="str">
        <f>IF('Simulatie kostenplan'!$E$36='Simulatie kostenplan'!$F$22,"",IF(AND($B$300="JA",NOT(LEFT(Personeelsinzet!$O$16,10)="medewerker"),LEFT(Personeelsinzet!$B$41,1)="1"),CONCATENATE("WP- ",WB!$J$4),
IF(AND($B$300="JA",NOT(LEFT(Personeelsinzet!$O$16,10)="medewerker"),LEFT(Personeelsinzet!$B$41,1)="2"),CONCATENATE("WP- ",WB!$J$5),
IF(AND($B$300="JA",NOT(LEFT(Personeelsinzet!$O$16,10)="medewerker"),LEFT(Personeelsinzet!$B$41,1)="3"),CONCATENATE("WP- ",WB!$J$6),
IF(AND($B$300="JA",NOT(LEFT(Personeelsinzet!$O$16,10)="medewerker"),LEFT(Personeelsinzet!$B$41,1)="4"),CONCATENATE("WP- ",WB!$J$7),
IF(AND($B$300="JA",NOT(LEFT(Personeelsinzet!$O$16,10)="medewerker"),LEFT(Personeelsinzet!$B$41,1)="5"),CONCATENATE("WP- ",WB!$J$8),
IF(AND($B$300="JA",NOT(LEFT(Personeelsinzet!$O$16,10)="medewerker"),LEFT(Personeelsinzet!$B$41,1)="6"),CONCATENATE("WP- ",WB!$J$9),
IF(AND($B$300="JA",NOT(LEFT(Personeelsinzet!$O$16,10)="medewerker"),LEFT(Personeelsinzet!$B$41,1)="7"),CONCATENATE("WP- ",WB!$J$10),""))))))))</f>
        <v/>
      </c>
      <c r="C821" s="121">
        <f>IF(B821="",0,IF(Personeelsinzet!$D$93=$AP$5,Personeelsinzet!O$41*N$303,
IF(AND(Personeelsinzet!$D$93=WB!$AP$6,Personeelskosten!$D$11=WB!$Q$5),Personeelsinzet!O$41*WB!$R$12,
IF(AND(Personeelsinzet!$D$93=WB!$AP$6,Personeelskosten!$D$11=WB!$Q$6),Personeelsinzet!O$41*WB!$R$13,""))))</f>
        <v>0</v>
      </c>
      <c r="D821" s="122">
        <f>IF(AND(NOT(B821=""),NOT(LEFT(Personeelsinzet!O$16,10)="medewerker")),N$302,0)</f>
        <v>0</v>
      </c>
      <c r="E821">
        <f t="shared" si="11"/>
        <v>0</v>
      </c>
    </row>
    <row r="822" spans="1:5" x14ac:dyDescent="0.2">
      <c r="A822" t="str">
        <f>'Simulatie kostenplan'!$B$25</f>
        <v>Personeelskosten</v>
      </c>
      <c r="B822" s="120" t="str">
        <f>IF('Simulatie kostenplan'!$E$36='Simulatie kostenplan'!$F$22,"",IF(AND($B$300="JA",NOT(LEFT(Personeelsinzet!$O$16,10)="medewerker"),LEFT(Personeelsinzet!$B$42,1)="1"),CONCATENATE("WP- ",WB!$J$4),
IF(AND($B$300="JA",NOT(LEFT(Personeelsinzet!$O$16,10)="medewerker"),LEFT(Personeelsinzet!$B$42,1)="2"),CONCATENATE("WP- ",WB!$J$5),
IF(AND($B$300="JA",NOT(LEFT(Personeelsinzet!$O$16,10)="medewerker"),LEFT(Personeelsinzet!$B$42,1)="3"),CONCATENATE("WP- ",WB!$J$6),
IF(AND($B$300="JA",NOT(LEFT(Personeelsinzet!$O$16,10)="medewerker"),LEFT(Personeelsinzet!$B$42,1)="4"),CONCATENATE("WP- ",WB!$J$7),
IF(AND($B$300="JA",NOT(LEFT(Personeelsinzet!$O$16,10)="medewerker"),LEFT(Personeelsinzet!$B$42,1)="5"),CONCATENATE("WP- ",WB!$J$8),
IF(AND($B$300="JA",NOT(LEFT(Personeelsinzet!$O$16,10)="medewerker"),LEFT(Personeelsinzet!$B$42,1)="6"),CONCATENATE("WP- ",WB!$J$9),
IF(AND($B$300="JA",NOT(LEFT(Personeelsinzet!$O$16,10)="medewerker"),LEFT(Personeelsinzet!$B$42,1)="7"),CONCATENATE("WP- ",WB!$J$10),""))))))))</f>
        <v/>
      </c>
      <c r="C822" s="121">
        <f>IF(B822="",0,IF(Personeelsinzet!$D$93=$AP$5,Personeelsinzet!O$42*N$303,
IF(AND(Personeelsinzet!$D$93=WB!$AP$6,Personeelskosten!$D$11=WB!$Q$5),Personeelsinzet!O$42*WB!$R$12,
IF(AND(Personeelsinzet!$D$93=WB!$AP$6,Personeelskosten!$D$11=WB!$Q$6),Personeelsinzet!O$42*WB!$R$13,""))))</f>
        <v>0</v>
      </c>
      <c r="D822" s="122">
        <f>IF(AND(NOT(B822=""),NOT(LEFT(Personeelsinzet!O$16,10)="medewerker")),N$302,0)</f>
        <v>0</v>
      </c>
      <c r="E822">
        <f t="shared" si="11"/>
        <v>0</v>
      </c>
    </row>
    <row r="823" spans="1:5" x14ac:dyDescent="0.2">
      <c r="A823" t="str">
        <f>'Simulatie kostenplan'!$B$25</f>
        <v>Personeelskosten</v>
      </c>
      <c r="B823" s="120" t="str">
        <f>IF('Simulatie kostenplan'!$E$36='Simulatie kostenplan'!$F$22,"",IF(AND($B$300="JA",NOT(LEFT(Personeelsinzet!$O$16,10)="medewerker"),LEFT(Personeelsinzet!$B$43,1)="1"),CONCATENATE("WP- ",WB!$J$4),
IF(AND($B$300="JA",NOT(LEFT(Personeelsinzet!$O$16,10)="medewerker"),LEFT(Personeelsinzet!$B$43,1)="2"),CONCATENATE("WP- ",WB!$J$5),
IF(AND($B$300="JA",NOT(LEFT(Personeelsinzet!$O$16,10)="medewerker"),LEFT(Personeelsinzet!$B$43,1)="3"),CONCATENATE("WP- ",WB!$J$6),
IF(AND($B$300="JA",NOT(LEFT(Personeelsinzet!$O$16,10)="medewerker"),LEFT(Personeelsinzet!$B$43,1)="4"),CONCATENATE("WP- ",WB!$J$7),
IF(AND($B$300="JA",NOT(LEFT(Personeelsinzet!$O$16,10)="medewerker"),LEFT(Personeelsinzet!$B$43,1)="5"),CONCATENATE("WP- ",WB!$J$8),
IF(AND($B$300="JA",NOT(LEFT(Personeelsinzet!$O$16,10)="medewerker"),LEFT(Personeelsinzet!$B$43,1)="6"),CONCATENATE("WP- ",WB!$J$9),
IF(AND($B$300="JA",NOT(LEFT(Personeelsinzet!$O$16,10)="medewerker"),LEFT(Personeelsinzet!$B$43,1)="7"),CONCATENATE("WP- ",WB!$J$10),""))))))))</f>
        <v/>
      </c>
      <c r="C823" s="121">
        <f>IF(B823="",0,IF(Personeelsinzet!$D$93=$AP$5,Personeelsinzet!O$43*N$303,
IF(AND(Personeelsinzet!$D$93=WB!$AP$6,Personeelskosten!$D$11=WB!$Q$5),Personeelsinzet!O$43*WB!$R$12,
IF(AND(Personeelsinzet!$D$93=WB!$AP$6,Personeelskosten!$D$11=WB!$Q$6),Personeelsinzet!O$43*WB!$R$13,""))))</f>
        <v>0</v>
      </c>
      <c r="D823" s="122">
        <f>IF(AND(NOT(B823=""),NOT(LEFT(Personeelsinzet!O$16,10)="medewerker")),N$302,0)</f>
        <v>0</v>
      </c>
      <c r="E823">
        <f t="shared" si="11"/>
        <v>0</v>
      </c>
    </row>
    <row r="824" spans="1:5" x14ac:dyDescent="0.2">
      <c r="A824" t="str">
        <f>'Simulatie kostenplan'!$B$25</f>
        <v>Personeelskosten</v>
      </c>
      <c r="B824" s="120" t="str">
        <f>IF('Simulatie kostenplan'!$E$36='Simulatie kostenplan'!$F$22,"",IF(AND($B$300="JA",NOT(LEFT(Personeelsinzet!$O$16,10)="medewerker"),LEFT(Personeelsinzet!$B$44,1)="1"),CONCATENATE("WP- ",WB!$J$4),
IF(AND($B$300="JA",NOT(LEFT(Personeelsinzet!$O$16,10)="medewerker"),LEFT(Personeelsinzet!$B$44,1)="2"),CONCATENATE("WP- ",WB!$J$5),
IF(AND($B$300="JA",NOT(LEFT(Personeelsinzet!$O$16,10)="medewerker"),LEFT(Personeelsinzet!$B$44,1)="3"),CONCATENATE("WP- ",WB!$J$6),
IF(AND($B$300="JA",NOT(LEFT(Personeelsinzet!$O$16,10)="medewerker"),LEFT(Personeelsinzet!$B$44,1)="4"),CONCATENATE("WP- ",WB!$J$7),
IF(AND($B$300="JA",NOT(LEFT(Personeelsinzet!$O$16,10)="medewerker"),LEFT(Personeelsinzet!$B$44,1)="5"),CONCATENATE("WP- ",WB!$J$8),
IF(AND($B$300="JA",NOT(LEFT(Personeelsinzet!$O$16,10)="medewerker"),LEFT(Personeelsinzet!$B$44,1)="6"),CONCATENATE("WP- ",WB!$J$9),
IF(AND($B$300="JA",NOT(LEFT(Personeelsinzet!$O$16,10)="medewerker"),LEFT(Personeelsinzet!$B$44,1)="7"),CONCATENATE("WP- ",WB!$J$10),""))))))))</f>
        <v/>
      </c>
      <c r="C824" s="121">
        <f>IF(B824="",0,IF(Personeelsinzet!$D$93=$AP$5,Personeelsinzet!O$44*N$303,
IF(AND(Personeelsinzet!$D$93=WB!$AP$6,Personeelskosten!$D$11=WB!$Q$5),Personeelsinzet!O$44*WB!$R$12,
IF(AND(Personeelsinzet!$D$93=WB!$AP$6,Personeelskosten!$D$11=WB!$Q$6),Personeelsinzet!O$44*WB!$R$13,""))))</f>
        <v>0</v>
      </c>
      <c r="D824" s="122">
        <f>IF(AND(NOT(B824=""),NOT(LEFT(Personeelsinzet!O$16,10)="medewerker")),N$302,0)</f>
        <v>0</v>
      </c>
      <c r="E824">
        <f t="shared" ref="E824:E887" si="12">IF(OR(D824=0,D824=""),0,1)</f>
        <v>0</v>
      </c>
    </row>
    <row r="825" spans="1:5" x14ac:dyDescent="0.2">
      <c r="A825" t="str">
        <f>'Simulatie kostenplan'!$B$25</f>
        <v>Personeelskosten</v>
      </c>
      <c r="B825" s="120" t="str">
        <f>IF('Simulatie kostenplan'!$E$36='Simulatie kostenplan'!$F$22,"",IF(AND($B$300="JA",NOT(LEFT(Personeelsinzet!$O$16,10)="medewerker"),LEFT(Personeelsinzet!$B$45,1)="1"),CONCATENATE("WP- ",WB!$J$4),
IF(AND($B$300="JA",NOT(LEFT(Personeelsinzet!$O$16,10)="medewerker"),LEFT(Personeelsinzet!$B$45,1)="2"),CONCATENATE("WP- ",WB!$J$5),
IF(AND($B$300="JA",NOT(LEFT(Personeelsinzet!$O$16,10)="medewerker"),LEFT(Personeelsinzet!$B$45,1)="3"),CONCATENATE("WP- ",WB!$J$6),
IF(AND($B$300="JA",NOT(LEFT(Personeelsinzet!$O$16,10)="medewerker"),LEFT(Personeelsinzet!$B$45,1)="4"),CONCATENATE("WP- ",WB!$J$7),
IF(AND($B$300="JA",NOT(LEFT(Personeelsinzet!$O$16,10)="medewerker"),LEFT(Personeelsinzet!$B$45,1)="5"),CONCATENATE("WP- ",WB!$J$8),
IF(AND($B$300="JA",NOT(LEFT(Personeelsinzet!$O$16,10)="medewerker"),LEFT(Personeelsinzet!$B$45,1)="6"),CONCATENATE("WP- ",WB!$J$9),
IF(AND($B$300="JA",NOT(LEFT(Personeelsinzet!$O$16,10)="medewerker"),LEFT(Personeelsinzet!$B$45,1)="7"),CONCATENATE("WP- ",WB!$J$10),""))))))))</f>
        <v/>
      </c>
      <c r="C825" s="121">
        <f>IF(B825="",0,IF(Personeelsinzet!$D$93=$AP$5,Personeelsinzet!O$45*N$303,
IF(AND(Personeelsinzet!$D$93=WB!$AP$6,Personeelskosten!$D$11=WB!$Q$5),Personeelsinzet!O$45*WB!$R$12,
IF(AND(Personeelsinzet!$D$93=WB!$AP$6,Personeelskosten!$D$11=WB!$Q$6),Personeelsinzet!O$45*WB!$R$13,""))))</f>
        <v>0</v>
      </c>
      <c r="D825" s="122">
        <f>IF(AND(NOT(B825=""),NOT(LEFT(Personeelsinzet!O$16,10)="medewerker")),N$302,0)</f>
        <v>0</v>
      </c>
      <c r="E825">
        <f t="shared" si="12"/>
        <v>0</v>
      </c>
    </row>
    <row r="826" spans="1:5" x14ac:dyDescent="0.2">
      <c r="A826" t="str">
        <f>'Simulatie kostenplan'!$B$25</f>
        <v>Personeelskosten</v>
      </c>
      <c r="B826" s="120" t="str">
        <f>IF('Simulatie kostenplan'!$E$36='Simulatie kostenplan'!$F$22,"",IF(AND($B$300="JA",NOT(LEFT(Personeelsinzet!$O$16,10)="medewerker"),LEFT(Personeelsinzet!$B$46,1)="1"),CONCATENATE("WP- ",WB!$J$4),
IF(AND($B$300="JA",NOT(LEFT(Personeelsinzet!$O$16,10)="medewerker"),LEFT(Personeelsinzet!$B$46,1)="2"),CONCATENATE("WP- ",WB!$J$5),
IF(AND($B$300="JA",NOT(LEFT(Personeelsinzet!$O$16,10)="medewerker"),LEFT(Personeelsinzet!$B$46,1)="3"),CONCATENATE("WP- ",WB!$J$6),
IF(AND($B$300="JA",NOT(LEFT(Personeelsinzet!$O$16,10)="medewerker"),LEFT(Personeelsinzet!$B$46,1)="4"),CONCATENATE("WP- ",WB!$J$7),
IF(AND($B$300="JA",NOT(LEFT(Personeelsinzet!$O$16,10)="medewerker"),LEFT(Personeelsinzet!$B$46,1)="5"),CONCATENATE("WP- ",WB!$J$8),
IF(AND($B$300="JA",NOT(LEFT(Personeelsinzet!$O$16,10)="medewerker"),LEFT(Personeelsinzet!$B$46,1)="6"),CONCATENATE("WP- ",WB!$J$9),
IF(AND($B$300="JA",NOT(LEFT(Personeelsinzet!$O$16,10)="medewerker"),LEFT(Personeelsinzet!$B$46,1)="7"),CONCATENATE("WP- ",WB!$J$10),""))))))))</f>
        <v/>
      </c>
      <c r="C826" s="121">
        <f>IF(B826="",0,IF(Personeelsinzet!$D$93=$AP$5,Personeelsinzet!O$46*N$303,
IF(AND(Personeelsinzet!$D$93=WB!$AP$6,Personeelskosten!$D$11=WB!$Q$5),Personeelsinzet!O$46*WB!$R$12,
IF(AND(Personeelsinzet!$D$93=WB!$AP$6,Personeelskosten!$D$11=WB!$Q$6),Personeelsinzet!O$46*WB!$R$13,""))))</f>
        <v>0</v>
      </c>
      <c r="D826" s="122">
        <f>IF(AND(NOT(B826=""),NOT(LEFT(Personeelsinzet!O$16,10)="medewerker")),N$302,0)</f>
        <v>0</v>
      </c>
      <c r="E826">
        <f t="shared" si="12"/>
        <v>0</v>
      </c>
    </row>
    <row r="827" spans="1:5" x14ac:dyDescent="0.2">
      <c r="A827" t="str">
        <f>'Simulatie kostenplan'!$B$25</f>
        <v>Personeelskosten</v>
      </c>
      <c r="B827" s="120" t="str">
        <f>IF('Simulatie kostenplan'!$E$36='Simulatie kostenplan'!$F$22,"",IF(AND($B$300="JA",NOT(LEFT(Personeelsinzet!$O$16,10)="medewerker"),LEFT(Personeelsinzet!$B$47,1)="1"),CONCATENATE("WP- ",WB!$J$4),
IF(AND($B$300="JA",NOT(LEFT(Personeelsinzet!$O$16,10)="medewerker"),LEFT(Personeelsinzet!$B$47,1)="2"),CONCATENATE("WP- ",WB!$J$5),
IF(AND($B$300="JA",NOT(LEFT(Personeelsinzet!$O$16,10)="medewerker"),LEFT(Personeelsinzet!$B$47,1)="3"),CONCATENATE("WP- ",WB!$J$6),
IF(AND($B$300="JA",NOT(LEFT(Personeelsinzet!$O$16,10)="medewerker"),LEFT(Personeelsinzet!$B$47,1)="4"),CONCATENATE("WP- ",WB!$J$7),
IF(AND($B$300="JA",NOT(LEFT(Personeelsinzet!$O$16,10)="medewerker"),LEFT(Personeelsinzet!$B$47,1)="5"),CONCATENATE("WP- ",WB!$J$8),
IF(AND($B$300="JA",NOT(LEFT(Personeelsinzet!$O$16,10)="medewerker"),LEFT(Personeelsinzet!$B$47,1)="6"),CONCATENATE("WP- ",WB!$J$9),
IF(AND($B$300="JA",NOT(LEFT(Personeelsinzet!$O$16,10)="medewerker"),LEFT(Personeelsinzet!$B$47,1)="7"),CONCATENATE("WP- ",WB!$J$10),""))))))))</f>
        <v/>
      </c>
      <c r="C827" s="121">
        <f>IF(B827="",0,IF(Personeelsinzet!$D$93=$AP$5,Personeelsinzet!O$47*N$303,
IF(AND(Personeelsinzet!$D$93=WB!$AP$6,Personeelskosten!$D$11=WB!$Q$5),Personeelsinzet!O$47*WB!$R$12,
IF(AND(Personeelsinzet!$D$93=WB!$AP$6,Personeelskosten!$D$11=WB!$Q$6),Personeelsinzet!O$47*WB!$R$13,""))))</f>
        <v>0</v>
      </c>
      <c r="D827" s="122">
        <f>IF(AND(NOT(B827=""),NOT(LEFT(Personeelsinzet!O$16,10)="medewerker")),N$302,0)</f>
        <v>0</v>
      </c>
      <c r="E827">
        <f t="shared" si="12"/>
        <v>0</v>
      </c>
    </row>
    <row r="828" spans="1:5" x14ac:dyDescent="0.2">
      <c r="A828" t="str">
        <f>'Simulatie kostenplan'!$B$25</f>
        <v>Personeelskosten</v>
      </c>
      <c r="B828" s="120" t="str">
        <f>IF('Simulatie kostenplan'!$E$36='Simulatie kostenplan'!$F$22,"",IF(AND($B$300="JA",NOT(LEFT(Personeelsinzet!$O$16,10)="medewerker"),LEFT(Personeelsinzet!$B$48,1)="1"),CONCATENATE("WP- ",WB!$J$4),
IF(AND($B$300="JA",NOT(LEFT(Personeelsinzet!$O$16,10)="medewerker"),LEFT(Personeelsinzet!$B$48,1)="2"),CONCATENATE("WP- ",WB!$J$5),
IF(AND($B$300="JA",NOT(LEFT(Personeelsinzet!$O$16,10)="medewerker"),LEFT(Personeelsinzet!$B$48,1)="3"),CONCATENATE("WP- ",WB!$J$6),
IF(AND($B$300="JA",NOT(LEFT(Personeelsinzet!$O$16,10)="medewerker"),LEFT(Personeelsinzet!$B$48,1)="4"),CONCATENATE("WP- ",WB!$J$7),
IF(AND($B$300="JA",NOT(LEFT(Personeelsinzet!$O$16,10)="medewerker"),LEFT(Personeelsinzet!$B$48,1)="5"),CONCATENATE("WP- ",WB!$J$8),
IF(AND($B$300="JA",NOT(LEFT(Personeelsinzet!$O$16,10)="medewerker"),LEFT(Personeelsinzet!$B$48,1)="6"),CONCATENATE("WP- ",WB!$J$9),
IF(AND($B$300="JA",NOT(LEFT(Personeelsinzet!$O$16,10)="medewerker"),LEFT(Personeelsinzet!$B$48,1)="7"),CONCATENATE("WP- ",WB!$J$10),""))))))))</f>
        <v/>
      </c>
      <c r="C828" s="121">
        <f>IF(B828="",0,IF(Personeelsinzet!$D$93=$AP$5,Personeelsinzet!O$48*N$303,
IF(AND(Personeelsinzet!$D$93=WB!$AP$6,Personeelskosten!$D$11=WB!$Q$5),Personeelsinzet!O$48*WB!$R$12,
IF(AND(Personeelsinzet!$D$93=WB!$AP$6,Personeelskosten!$D$11=WB!$Q$6),Personeelsinzet!O$48*WB!$R$13,""))))</f>
        <v>0</v>
      </c>
      <c r="D828" s="122">
        <f>IF(AND(NOT(B828=""),NOT(LEFT(Personeelsinzet!O$16,10)="medewerker")),N$302,0)</f>
        <v>0</v>
      </c>
      <c r="E828">
        <f t="shared" si="12"/>
        <v>0</v>
      </c>
    </row>
    <row r="829" spans="1:5" x14ac:dyDescent="0.2">
      <c r="A829" t="str">
        <f>'Simulatie kostenplan'!$B$25</f>
        <v>Personeelskosten</v>
      </c>
      <c r="B829" s="120" t="str">
        <f>IF('Simulatie kostenplan'!$E$36='Simulatie kostenplan'!$F$22,"",IF(AND($B$300="JA",NOT(LEFT(Personeelsinzet!$O$16,10)="medewerker"),LEFT(Personeelsinzet!$B$49,1)="1"),CONCATENATE("WP- ",WB!$J$4),
IF(AND($B$300="JA",NOT(LEFT(Personeelsinzet!$O$16,10)="medewerker"),LEFT(Personeelsinzet!$B$49,1)="2"),CONCATENATE("WP- ",WB!$J$5),
IF(AND($B$300="JA",NOT(LEFT(Personeelsinzet!$O$16,10)="medewerker"),LEFT(Personeelsinzet!$B$49,1)="3"),CONCATENATE("WP- ",WB!$J$6),
IF(AND($B$300="JA",NOT(LEFT(Personeelsinzet!$O$16,10)="medewerker"),LEFT(Personeelsinzet!$B$49,1)="4"),CONCATENATE("WP- ",WB!$J$7),
IF(AND($B$300="JA",NOT(LEFT(Personeelsinzet!$O$16,10)="medewerker"),LEFT(Personeelsinzet!$B$49,1)="5"),CONCATENATE("WP- ",WB!$J$8),
IF(AND($B$300="JA",NOT(LEFT(Personeelsinzet!$O$16,10)="medewerker"),LEFT(Personeelsinzet!$B$49,1)="6"),CONCATENATE("WP- ",WB!$J$9),
IF(AND($B$300="JA",NOT(LEFT(Personeelsinzet!$O$16,10)="medewerker"),LEFT(Personeelsinzet!$B$49,1)="7"),CONCATENATE("WP- ",WB!$J$10),""))))))))</f>
        <v/>
      </c>
      <c r="C829" s="121">
        <f>IF(B829="",0,IF(Personeelsinzet!$D$93=$AP$5,Personeelsinzet!O$49*N$303,
IF(AND(Personeelsinzet!$D$93=WB!$AP$6,Personeelskosten!$D$11=WB!$Q$5),Personeelsinzet!O$49*WB!$R$12,
IF(AND(Personeelsinzet!$D$93=WB!$AP$6,Personeelskosten!$D$11=WB!$Q$6),Personeelsinzet!O$49*WB!$R$13,""))))</f>
        <v>0</v>
      </c>
      <c r="D829" s="122">
        <f>IF(AND(NOT(B829=""),NOT(LEFT(Personeelsinzet!O$16,10)="medewerker")),N$302,0)</f>
        <v>0</v>
      </c>
      <c r="E829">
        <f t="shared" si="12"/>
        <v>0</v>
      </c>
    </row>
    <row r="830" spans="1:5" x14ac:dyDescent="0.2">
      <c r="A830" t="str">
        <f>'Simulatie kostenplan'!$B$25</f>
        <v>Personeelskosten</v>
      </c>
      <c r="B830" s="120" t="str">
        <f>IF('Simulatie kostenplan'!$E$36='Simulatie kostenplan'!$F$22,"",IF(AND($B$300="JA",NOT(LEFT(Personeelsinzet!$O$16,10)="medewerker"),LEFT(Personeelsinzet!$B$50,1)="1"),CONCATENATE("WP- ",WB!$J$4),
IF(AND($B$300="JA",NOT(LEFT(Personeelsinzet!$O$16,10)="medewerker"),LEFT(Personeelsinzet!$B$50,1)="2"),CONCATENATE("WP- ",WB!$J$5),
IF(AND($B$300="JA",NOT(LEFT(Personeelsinzet!$O$16,10)="medewerker"),LEFT(Personeelsinzet!$B$50,1)="3"),CONCATENATE("WP- ",WB!$J$6),
IF(AND($B$300="JA",NOT(LEFT(Personeelsinzet!$O$16,10)="medewerker"),LEFT(Personeelsinzet!$B$50,1)="4"),CONCATENATE("WP- ",WB!$J$7),
IF(AND($B$300="JA",NOT(LEFT(Personeelsinzet!$O$16,10)="medewerker"),LEFT(Personeelsinzet!$B$50,1)="5"),CONCATENATE("WP- ",WB!$J$8),
IF(AND($B$300="JA",NOT(LEFT(Personeelsinzet!$O$16,10)="medewerker"),LEFT(Personeelsinzet!$B$50,1)="6"),CONCATENATE("WP- ",WB!$J$9),
IF(AND($B$300="JA",NOT(LEFT(Personeelsinzet!$O$16,10)="medewerker"),LEFT(Personeelsinzet!$B$50,1)="7"),CONCATENATE("WP- ",WB!$J$10),""))))))))</f>
        <v/>
      </c>
      <c r="C830" s="121">
        <f>IF(B830="",0,IF(Personeelsinzet!$D$93=$AP$5,Personeelsinzet!O$50*N$303,
IF(AND(Personeelsinzet!$D$93=WB!$AP$6,Personeelskosten!$D$11=WB!$Q$5),Personeelsinzet!O$50*WB!$R$12,
IF(AND(Personeelsinzet!$D$93=WB!$AP$6,Personeelskosten!$D$11=WB!$Q$6),Personeelsinzet!O$50*WB!$R$13,""))))</f>
        <v>0</v>
      </c>
      <c r="D830" s="122">
        <f>IF(AND(NOT(B830=""),NOT(LEFT(Personeelsinzet!O$16,10)="medewerker")),N$302,0)</f>
        <v>0</v>
      </c>
      <c r="E830">
        <f t="shared" si="12"/>
        <v>0</v>
      </c>
    </row>
    <row r="831" spans="1:5" x14ac:dyDescent="0.2">
      <c r="A831" t="str">
        <f>'Simulatie kostenplan'!$B$25</f>
        <v>Personeelskosten</v>
      </c>
      <c r="B831" s="120" t="str">
        <f>IF('Simulatie kostenplan'!$E$36='Simulatie kostenplan'!$F$22,"",IF(AND($B$300="JA",NOT(LEFT(Personeelsinzet!$O$16,10)="medewerker"),LEFT(Personeelsinzet!$B$51,1)="1"),CONCATENATE("WP- ",WB!$J$4),
IF(AND($B$300="JA",NOT(LEFT(Personeelsinzet!$O$16,10)="medewerker"),LEFT(Personeelsinzet!$B$51,1)="2"),CONCATENATE("WP- ",WB!$J$5),
IF(AND($B$300="JA",NOT(LEFT(Personeelsinzet!$O$16,10)="medewerker"),LEFT(Personeelsinzet!$B$51,1)="3"),CONCATENATE("WP- ",WB!$J$6),
IF(AND($B$300="JA",NOT(LEFT(Personeelsinzet!$O$16,10)="medewerker"),LEFT(Personeelsinzet!$B$51,1)="4"),CONCATENATE("WP- ",WB!$J$7),
IF(AND($B$300="JA",NOT(LEFT(Personeelsinzet!$O$16,10)="medewerker"),LEFT(Personeelsinzet!$B$51,1)="5"),CONCATENATE("WP- ",WB!$J$8),
IF(AND($B$300="JA",NOT(LEFT(Personeelsinzet!$O$16,10)="medewerker"),LEFT(Personeelsinzet!$B$51,1)="6"),CONCATENATE("WP- ",WB!$J$9),
IF(AND($B$300="JA",NOT(LEFT(Personeelsinzet!$O$16,10)="medewerker"),LEFT(Personeelsinzet!$B$51,1)="7"),CONCATENATE("WP- ",WB!$J$10),""))))))))</f>
        <v/>
      </c>
      <c r="C831" s="121">
        <f>IF(B831="",0,IF(Personeelsinzet!$D$93=$AP$5,Personeelsinzet!O$51*N$303,
IF(AND(Personeelsinzet!$D$93=WB!$AP$6,Personeelskosten!$D$11=WB!$Q$5),Personeelsinzet!O$51*WB!$R$12,
IF(AND(Personeelsinzet!$D$93=WB!$AP$6,Personeelskosten!$D$11=WB!$Q$6),Personeelsinzet!O$51*WB!$R$13,""))))</f>
        <v>0</v>
      </c>
      <c r="D831" s="122">
        <f>IF(AND(NOT(B831=""),NOT(LEFT(Personeelsinzet!O$16,10)="medewerker")),N$302,0)</f>
        <v>0</v>
      </c>
      <c r="E831">
        <f t="shared" si="12"/>
        <v>0</v>
      </c>
    </row>
    <row r="832" spans="1:5" x14ac:dyDescent="0.2">
      <c r="A832" t="str">
        <f>'Simulatie kostenplan'!$B$25</f>
        <v>Personeelskosten</v>
      </c>
      <c r="B832" s="120" t="str">
        <f>IF('Simulatie kostenplan'!$E$36='Simulatie kostenplan'!$F$22,"",IF(AND($B$300="JA",NOT(LEFT(Personeelsinzet!$O$16,10)="medewerker"),LEFT(Personeelsinzet!$B$52,1)="1"),CONCATENATE("WP- ",WB!$J$4),
IF(AND($B$300="JA",NOT(LEFT(Personeelsinzet!$O$16,10)="medewerker"),LEFT(Personeelsinzet!$B$52,1)="2"),CONCATENATE("WP- ",WB!$J$5),
IF(AND($B$300="JA",NOT(LEFT(Personeelsinzet!$O$16,10)="medewerker"),LEFT(Personeelsinzet!$B$52,1)="3"),CONCATENATE("WP- ",WB!$J$6),
IF(AND($B$300="JA",NOT(LEFT(Personeelsinzet!$O$16,10)="medewerker"),LEFT(Personeelsinzet!$B$52,1)="4"),CONCATENATE("WP- ",WB!$J$7),
IF(AND($B$300="JA",NOT(LEFT(Personeelsinzet!$O$16,10)="medewerker"),LEFT(Personeelsinzet!$B$52,1)="5"),CONCATENATE("WP- ",WB!$J$8),
IF(AND($B$300="JA",NOT(LEFT(Personeelsinzet!$O$16,10)="medewerker"),LEFT(Personeelsinzet!$B$52,1)="6"),CONCATENATE("WP- ",WB!$J$9),
IF(AND($B$300="JA",NOT(LEFT(Personeelsinzet!$O$16,10)="medewerker"),LEFT(Personeelsinzet!$B$52,1)="7"),CONCATENATE("WP- ",WB!$J$10),""))))))))</f>
        <v/>
      </c>
      <c r="C832" s="121">
        <f>IF(B832="",0,IF(Personeelsinzet!$D$93=$AP$5,Personeelsinzet!O$52*N$303,
IF(AND(Personeelsinzet!$D$93=WB!$AP$6,Personeelskosten!$D$11=WB!$Q$5),Personeelsinzet!O$52*WB!$R$12,
IF(AND(Personeelsinzet!$D$93=WB!$AP$6,Personeelskosten!$D$11=WB!$Q$6),Personeelsinzet!O$52*WB!$R$13,""))))</f>
        <v>0</v>
      </c>
      <c r="D832" s="122">
        <f>IF(AND(NOT(B832=""),NOT(LEFT(Personeelsinzet!O$16,10)="medewerker")),N$302,0)</f>
        <v>0</v>
      </c>
      <c r="E832">
        <f t="shared" si="12"/>
        <v>0</v>
      </c>
    </row>
    <row r="833" spans="1:6" x14ac:dyDescent="0.2">
      <c r="A833" t="str">
        <f>'Simulatie kostenplan'!$B$25</f>
        <v>Personeelskosten</v>
      </c>
      <c r="B833" s="120" t="str">
        <f>IF('Simulatie kostenplan'!$E$36='Simulatie kostenplan'!$F$22,"",IF(AND($B$300="JA",NOT(LEFT(Personeelsinzet!$O$16,10)="medewerker"),LEFT(Personeelsinzet!$B$53,1)="1"),CONCATENATE("WP- ",WB!$J$4),
IF(AND($B$300="JA",NOT(LEFT(Personeelsinzet!$O$16,10)="medewerker"),LEFT(Personeelsinzet!$B$53,1)="2"),CONCATENATE("WP- ",WB!$J$5),
IF(AND($B$300="JA",NOT(LEFT(Personeelsinzet!$O$16,10)="medewerker"),LEFT(Personeelsinzet!$B$53,1)="3"),CONCATENATE("WP- ",WB!$J$6),
IF(AND($B$300="JA",NOT(LEFT(Personeelsinzet!$O$16,10)="medewerker"),LEFT(Personeelsinzet!$B$53,1)="4"),CONCATENATE("WP- ",WB!$J$7),
IF(AND($B$300="JA",NOT(LEFT(Personeelsinzet!$O$16,10)="medewerker"),LEFT(Personeelsinzet!$B$53,1)="5"),CONCATENATE("WP- ",WB!$J$8),
IF(AND($B$300="JA",NOT(LEFT(Personeelsinzet!$O$16,10)="medewerker"),LEFT(Personeelsinzet!$B$53,1)="6"),CONCATENATE("WP- ",WB!$J$9),
IF(AND($B$300="JA",NOT(LEFT(Personeelsinzet!$O$16,10)="medewerker"),LEFT(Personeelsinzet!$B$53,1)="7"),CONCATENATE("WP- ",WB!$J$10),""))))))))</f>
        <v/>
      </c>
      <c r="C833" s="121">
        <f>IF(B833="",0,IF(Personeelsinzet!$D$93=$AP$5,Personeelsinzet!O$53*N$303,
IF(AND(Personeelsinzet!$D$93=WB!$AP$6,Personeelskosten!$D$11=WB!$Q$5),Personeelsinzet!O$53*WB!$R$12,
IF(AND(Personeelsinzet!$D$93=WB!$AP$6,Personeelskosten!$D$11=WB!$Q$6),Personeelsinzet!O$53*WB!$R$13,""))))</f>
        <v>0</v>
      </c>
      <c r="D833" s="122">
        <f>IF(AND(NOT(B833=""),NOT(LEFT(Personeelsinzet!O$16,10)="medewerker")),N$302,0)</f>
        <v>0</v>
      </c>
      <c r="E833">
        <f t="shared" si="12"/>
        <v>0</v>
      </c>
    </row>
    <row r="834" spans="1:6" x14ac:dyDescent="0.2">
      <c r="A834" t="str">
        <f>'Simulatie kostenplan'!$B$25</f>
        <v>Personeelskosten</v>
      </c>
      <c r="B834" s="120" t="str">
        <f>IF('Simulatie kostenplan'!$E$36='Simulatie kostenplan'!$F$22,"",IF(AND($B$300="JA",NOT(LEFT(Personeelsinzet!$O$16,10)="medewerker"),LEFT(Personeelsinzet!$B$54,1)="1"),CONCATENATE("WP- ",WB!$J$4),
IF(AND($B$300="JA",NOT(LEFT(Personeelsinzet!$O$16,10)="medewerker"),LEFT(Personeelsinzet!$B$54,1)="2"),CONCATENATE("WP- ",WB!$J$5),
IF(AND($B$300="JA",NOT(LEFT(Personeelsinzet!$O$16,10)="medewerker"),LEFT(Personeelsinzet!$B$54,1)="3"),CONCATENATE("WP- ",WB!$J$6),
IF(AND($B$300="JA",NOT(LEFT(Personeelsinzet!$O$16,10)="medewerker"),LEFT(Personeelsinzet!$B$54,1)="4"),CONCATENATE("WP- ",WB!$J$7),
IF(AND($B$300="JA",NOT(LEFT(Personeelsinzet!$O$16,10)="medewerker"),LEFT(Personeelsinzet!$B$54,1)="5"),CONCATENATE("WP- ",WB!$J$8),
IF(AND($B$300="JA",NOT(LEFT(Personeelsinzet!$O$16,10)="medewerker"),LEFT(Personeelsinzet!$B$54,1)="6"),CONCATENATE("WP- ",WB!$J$9),
IF(AND($B$300="JA",NOT(LEFT(Personeelsinzet!$O$16,10)="medewerker"),LEFT(Personeelsinzet!$B$54,1)="7"),CONCATENATE("WP- ",WB!$J$10),""))))))))</f>
        <v/>
      </c>
      <c r="C834" s="121">
        <f>IF(B834="",0,IF(Personeelsinzet!$D$93=$AP$5,Personeelsinzet!O$54*N$303,
IF(AND(Personeelsinzet!$D$93=WB!$AP$6,Personeelskosten!$D$11=WB!$Q$5),Personeelsinzet!O$54*WB!$R$12,
IF(AND(Personeelsinzet!$D$93=WB!$AP$6,Personeelskosten!$D$11=WB!$Q$6),Personeelsinzet!O$54*WB!$R$13,""))))</f>
        <v>0</v>
      </c>
      <c r="D834" s="122">
        <f>IF(AND(NOT(B834=""),NOT(LEFT(Personeelsinzet!O$16,10)="medewerker")),N$302,0)</f>
        <v>0</v>
      </c>
      <c r="E834">
        <f t="shared" si="12"/>
        <v>0</v>
      </c>
    </row>
    <row r="835" spans="1:6" x14ac:dyDescent="0.2">
      <c r="A835" t="str">
        <f>'Simulatie kostenplan'!$B$25</f>
        <v>Personeelskosten</v>
      </c>
      <c r="B835" s="120" t="str">
        <f>IF('Simulatie kostenplan'!$E$36='Simulatie kostenplan'!$F$22,"",IF(AND($B$300="JA",NOT(LEFT(Personeelsinzet!$O$16,10)="medewerker"),LEFT(Personeelsinzet!$B$55,1)="1"),CONCATENATE("WP- ",WB!$J$4),
IF(AND($B$300="JA",NOT(LEFT(Personeelsinzet!$O$16,10)="medewerker"),LEFT(Personeelsinzet!$B$55,1)="2"),CONCATENATE("WP- ",WB!$J$5),
IF(AND($B$300="JA",NOT(LEFT(Personeelsinzet!$O$16,10)="medewerker"),LEFT(Personeelsinzet!$B$55,1)="3"),CONCATENATE("WP- ",WB!$J$6),
IF(AND($B$300="JA",NOT(LEFT(Personeelsinzet!$O$16,10)="medewerker"),LEFT(Personeelsinzet!$B$55,1)="4"),CONCATENATE("WP- ",WB!$J$7),
IF(AND($B$300="JA",NOT(LEFT(Personeelsinzet!$O$16,10)="medewerker"),LEFT(Personeelsinzet!$B$55,1)="5"),CONCATENATE("WP- ",WB!$J$8),
IF(AND($B$300="JA",NOT(LEFT(Personeelsinzet!$O$16,10)="medewerker"),LEFT(Personeelsinzet!$B$55,1)="6"),CONCATENATE("WP- ",WB!$J$9),
IF(AND($B$300="JA",NOT(LEFT(Personeelsinzet!$O$16,10)="medewerker"),LEFT(Personeelsinzet!$B$55,1)="7"),CONCATENATE("WP- ",WB!$J$10),""))))))))</f>
        <v/>
      </c>
      <c r="C835" s="121">
        <f>IF(B835="",0,IF(Personeelsinzet!$D$93=$AP$5,Personeelsinzet!O$55*N$303,
IF(AND(Personeelsinzet!$D$93=WB!$AP$6,Personeelskosten!$D$11=WB!$Q$5),Personeelsinzet!O$55*WB!$R$12,
IF(AND(Personeelsinzet!$D$93=WB!$AP$6,Personeelskosten!$D$11=WB!$Q$6),Personeelsinzet!O$55*WB!$R$13,""))))</f>
        <v>0</v>
      </c>
      <c r="D835" s="122">
        <f>IF(AND(NOT(B835=""),NOT(LEFT(Personeelsinzet!O$16,10)="medewerker")),N$302,0)</f>
        <v>0</v>
      </c>
      <c r="E835">
        <f t="shared" si="12"/>
        <v>0</v>
      </c>
    </row>
    <row r="836" spans="1:6" x14ac:dyDescent="0.2">
      <c r="A836" t="str">
        <f>'Simulatie kostenplan'!$B$25</f>
        <v>Personeelskosten</v>
      </c>
      <c r="B836" s="120" t="str">
        <f>IF('Simulatie kostenplan'!$E$36='Simulatie kostenplan'!$F$22,"",IF(AND($B$300="JA",NOT(LEFT(Personeelsinzet!$P$16,10)="medewerker"),LEFT(Personeelsinzet!$B$21,1)="1"),CONCATENATE("WP- ",WB!$J$4),
IF(AND($B$300="JA",NOT(LEFT(Personeelsinzet!$P$16,10)="medewerker"),LEFT(Personeelsinzet!$B$21,1)="2"),CONCATENATE("WP- ",WB!$J$5),
IF(AND($B$300="JA",NOT(LEFT(Personeelsinzet!$P$16,10)="medewerker"),LEFT(Personeelsinzet!$B$21,1)="3"),CONCATENATE("WP- ",WB!$J$6),
IF(AND($B$300="JA",NOT(LEFT(Personeelsinzet!$P$16,10)="medewerker"),LEFT(Personeelsinzet!$B$21,1)="4"),CONCATENATE("WP- ",WB!$J$7),
IF(AND($B$300="JA",NOT(LEFT(Personeelsinzet!$P$16,10)="medewerker"),LEFT(Personeelsinzet!$B$21,1)="5"),CONCATENATE("WP- ",WB!$J$8),
IF(AND($B$300="JA",NOT(LEFT(Personeelsinzet!$P$16,10)="medewerker"),LEFT(Personeelsinzet!$B$21,1)="6"),CONCATENATE("WP- ",WB!$J$9),
IF(AND($B$300="JA",NOT(LEFT(Personeelsinzet!$P$16,10)="medewerker"),LEFT(Personeelsinzet!$B$21,1)="7"),CONCATENATE("WP- ",WB!$J$10),""))))))))</f>
        <v/>
      </c>
      <c r="C836" s="121">
        <f>IF(B836="",0,IF(Personeelsinzet!$D$93=$AP$5,Personeelsinzet!P$21*O$303,
IF(AND(Personeelsinzet!$D$93=WB!$AP$6,Personeelskosten!$D$11=WB!$Q$5),Personeelsinzet!P$21*WB!$R$12,
IF(AND(Personeelsinzet!$D$93=WB!$AP$6,Personeelskosten!$D$11=WB!$Q$6),Personeelsinzet!P$21*WB!$R$13,""))))</f>
        <v>0</v>
      </c>
      <c r="D836" s="122">
        <f>IF(AND(NOT(B836=""),NOT(LEFT(Personeelsinzet!P$16,10)="medewerker")),O$302,0)</f>
        <v>0</v>
      </c>
      <c r="E836">
        <f t="shared" si="12"/>
        <v>0</v>
      </c>
      <c r="F836" s="120"/>
    </row>
    <row r="837" spans="1:6" x14ac:dyDescent="0.2">
      <c r="A837" t="str">
        <f>'Simulatie kostenplan'!$B$25</f>
        <v>Personeelskosten</v>
      </c>
      <c r="B837" s="120" t="str">
        <f>IF('Simulatie kostenplan'!$E$36='Simulatie kostenplan'!$F$22,"",IF(AND($B$300="JA",NOT(LEFT(Personeelsinzet!$P$16,10)="medewerker"),LEFT(Personeelsinzet!$B$22,1)="1"),CONCATENATE("WP- ",WB!$J$4),
IF(AND($B$300="JA",NOT(LEFT(Personeelsinzet!$P$16,10)="medewerker"),LEFT(Personeelsinzet!$B$22,1)="2"),CONCATENATE("WP- ",WB!$J$5),
IF(AND($B$300="JA",NOT(LEFT(Personeelsinzet!$P$16,10)="medewerker"),LEFT(Personeelsinzet!$B$22,1)="3"),CONCATENATE("WP- ",WB!$J$6),
IF(AND($B$300="JA",NOT(LEFT(Personeelsinzet!$P$16,10)="medewerker"),LEFT(Personeelsinzet!$B$22,1)="4"),CONCATENATE("WP- ",WB!$J$7),
IF(AND($B$300="JA",NOT(LEFT(Personeelsinzet!$P$16,10)="medewerker"),LEFT(Personeelsinzet!$B$22,1)="5"),CONCATENATE("WP- ",WB!$J$8),
IF(AND($B$300="JA",NOT(LEFT(Personeelsinzet!$P$16,10)="medewerker"),LEFT(Personeelsinzet!$B$22,1)="6"),CONCATENATE("WP- ",WB!$J$9),
IF(AND($B$300="JA",NOT(LEFT(Personeelsinzet!$P$16,10)="medewerker"),LEFT(Personeelsinzet!$B$22,1)="7"),CONCATENATE("WP- ",WB!$J$10),""))))))))</f>
        <v/>
      </c>
      <c r="C837" s="121">
        <f>IF(B837="",0,IF(Personeelsinzet!$D$93=$AP$5,Personeelsinzet!P$22*O$303,
IF(AND(Personeelsinzet!$D$93=WB!$AP$6,Personeelskosten!$D$11=WB!$Q$5),Personeelsinzet!P$22*WB!$R$12,
IF(AND(Personeelsinzet!$D$93=WB!$AP$6,Personeelskosten!$D$11=WB!$Q$6),Personeelsinzet!P$22*WB!$R$13,""))))</f>
        <v>0</v>
      </c>
      <c r="D837" s="122">
        <f>IF(AND(NOT(B837=""),NOT(LEFT(Personeelsinzet!P$16,10)="medewerker")),O$302,0)</f>
        <v>0</v>
      </c>
      <c r="E837">
        <f t="shared" si="12"/>
        <v>0</v>
      </c>
    </row>
    <row r="838" spans="1:6" x14ac:dyDescent="0.2">
      <c r="A838" t="str">
        <f>'Simulatie kostenplan'!$B$25</f>
        <v>Personeelskosten</v>
      </c>
      <c r="B838" s="120" t="str">
        <f>IF('Simulatie kostenplan'!$E$36='Simulatie kostenplan'!$F$22,"",IF(AND($B$300="JA",NOT(LEFT(Personeelsinzet!$P$16,10)="medewerker"),LEFT(Personeelsinzet!$B$23,1)="1"),CONCATENATE("WP- ",WB!$J$4),
IF(AND($B$300="JA",NOT(LEFT(Personeelsinzet!$P$16,10)="medewerker"),LEFT(Personeelsinzet!$B$23,1)="2"),CONCATENATE("WP- ",WB!$J$5),
IF(AND($B$300="JA",NOT(LEFT(Personeelsinzet!$P$16,10)="medewerker"),LEFT(Personeelsinzet!$B$23,1)="3"),CONCATENATE("WP- ",WB!$J$6),
IF(AND($B$300="JA",NOT(LEFT(Personeelsinzet!$P$16,10)="medewerker"),LEFT(Personeelsinzet!$B$23,1)="4"),CONCATENATE("WP- ",WB!$J$7),
IF(AND($B$300="JA",NOT(LEFT(Personeelsinzet!$P$16,10)="medewerker"),LEFT(Personeelsinzet!$B$23,1)="5"),CONCATENATE("WP- ",WB!$J$8),
IF(AND($B$300="JA",NOT(LEFT(Personeelsinzet!$P$16,10)="medewerker"),LEFT(Personeelsinzet!$B$23,1)="6"),CONCATENATE("WP- ",WB!$J$9),
IF(AND($B$300="JA",NOT(LEFT(Personeelsinzet!$P$16,10)="medewerker"),LEFT(Personeelsinzet!$B$23,1)="7"),CONCATENATE("WP- ",WB!$J$10),""))))))))</f>
        <v/>
      </c>
      <c r="C838" s="121">
        <f>IF(B838="",0,IF(Personeelsinzet!$D$93=$AP$5,Personeelsinzet!P$23*O$303,
IF(AND(Personeelsinzet!$D$93=WB!$AP$6,Personeelskosten!$D$11=WB!$Q$5),Personeelsinzet!P$23*WB!$R$12,
IF(AND(Personeelsinzet!$D$93=WB!$AP$6,Personeelskosten!$D$11=WB!$Q$6),Personeelsinzet!P$23*WB!$R$13,""))))</f>
        <v>0</v>
      </c>
      <c r="D838" s="122">
        <f>IF(AND(NOT(B838=""),NOT(LEFT(Personeelsinzet!P$16,10)="medewerker")),O$302,0)</f>
        <v>0</v>
      </c>
      <c r="E838">
        <f t="shared" si="12"/>
        <v>0</v>
      </c>
    </row>
    <row r="839" spans="1:6" x14ac:dyDescent="0.2">
      <c r="A839" t="str">
        <f>'Simulatie kostenplan'!$B$25</f>
        <v>Personeelskosten</v>
      </c>
      <c r="B839" s="120" t="str">
        <f>IF('Simulatie kostenplan'!$E$36='Simulatie kostenplan'!$F$22,"",IF(AND($B$300="JA",NOT(LEFT(Personeelsinzet!$P$16,10)="medewerker"),LEFT(Personeelsinzet!$B$24,1)="1"),CONCATENATE("WP- ",WB!$J$4),
IF(AND($B$300="JA",NOT(LEFT(Personeelsinzet!$P$16,10)="medewerker"),LEFT(Personeelsinzet!$B$24,1)="2"),CONCATENATE("WP- ",WB!$J$5),
IF(AND($B$300="JA",NOT(LEFT(Personeelsinzet!$P$16,10)="medewerker"),LEFT(Personeelsinzet!$B$24,1)="3"),CONCATENATE("WP- ",WB!$J$6),
IF(AND($B$300="JA",NOT(LEFT(Personeelsinzet!$P$16,10)="medewerker"),LEFT(Personeelsinzet!$B$24,1)="4"),CONCATENATE("WP- ",WB!$J$7),
IF(AND($B$300="JA",NOT(LEFT(Personeelsinzet!$P$16,10)="medewerker"),LEFT(Personeelsinzet!$B$24,1)="5"),CONCATENATE("WP- ",WB!$J$8),
IF(AND($B$300="JA",NOT(LEFT(Personeelsinzet!$P$16,10)="medewerker"),LEFT(Personeelsinzet!$B$24,1)="6"),CONCATENATE("WP- ",WB!$J$9),
IF(AND($B$300="JA",NOT(LEFT(Personeelsinzet!$P$16,10)="medewerker"),LEFT(Personeelsinzet!$B$24,1)="7"),CONCATENATE("WP- ",WB!$J$10),""))))))))</f>
        <v/>
      </c>
      <c r="C839" s="121">
        <f>IF(B839="",0,IF(Personeelsinzet!$D$93=$AP$5,Personeelsinzet!P$24*O$303,
IF(AND(Personeelsinzet!$D$93=WB!$AP$6,Personeelskosten!$D$11=WB!$Q$5),Personeelsinzet!P$24*WB!$R$12,
IF(AND(Personeelsinzet!$D$93=WB!$AP$6,Personeelskosten!$D$11=WB!$Q$6),Personeelsinzet!P$24*WB!$R$13,""))))</f>
        <v>0</v>
      </c>
      <c r="D839" s="122">
        <f>IF(AND(NOT(B839=""),NOT(LEFT(Personeelsinzet!P$16,10)="medewerker")),O$302,0)</f>
        <v>0</v>
      </c>
      <c r="E839">
        <f t="shared" si="12"/>
        <v>0</v>
      </c>
    </row>
    <row r="840" spans="1:6" x14ac:dyDescent="0.2">
      <c r="A840" t="str">
        <f>'Simulatie kostenplan'!$B$25</f>
        <v>Personeelskosten</v>
      </c>
      <c r="B840" s="120" t="str">
        <f>IF('Simulatie kostenplan'!$E$36='Simulatie kostenplan'!$F$22,"",IF(AND($B$300="JA",NOT(LEFT(Personeelsinzet!$P$16,10)="medewerker"),LEFT(Personeelsinzet!$B$25,1)="1"),CONCATENATE("WP- ",WB!$J$4),
IF(AND($B$300="JA",NOT(LEFT(Personeelsinzet!$P$16,10)="medewerker"),LEFT(Personeelsinzet!$B$25,1)="2"),CONCATENATE("WP- ",WB!$J$5),
IF(AND($B$300="JA",NOT(LEFT(Personeelsinzet!$P$16,10)="medewerker"),LEFT(Personeelsinzet!$B$25,1)="3"),CONCATENATE("WP- ",WB!$J$6),
IF(AND($B$300="JA",NOT(LEFT(Personeelsinzet!$P$16,10)="medewerker"),LEFT(Personeelsinzet!$B$25,1)="4"),CONCATENATE("WP- ",WB!$J$7),
IF(AND($B$300="JA",NOT(LEFT(Personeelsinzet!$P$16,10)="medewerker"),LEFT(Personeelsinzet!$B$25,1)="5"),CONCATENATE("WP- ",WB!$J$8),
IF(AND($B$300="JA",NOT(LEFT(Personeelsinzet!$P$16,10)="medewerker"),LEFT(Personeelsinzet!$B$25,1)="6"),CONCATENATE("WP- ",WB!$J$9),
IF(AND($B$300="JA",NOT(LEFT(Personeelsinzet!$P$16,10)="medewerker"),LEFT(Personeelsinzet!$B$25,1)="7"),CONCATENATE("WP- ",WB!$J$10),""))))))))</f>
        <v/>
      </c>
      <c r="C840" s="121">
        <f>IF(B840="",0,IF(Personeelsinzet!$D$93=$AP$5,Personeelsinzet!P$25*O$303,
IF(AND(Personeelsinzet!$D$93=WB!$AP$6,Personeelskosten!$D$11=WB!$Q$5),Personeelsinzet!P$25*WB!$R$12,
IF(AND(Personeelsinzet!$D$93=WB!$AP$6,Personeelskosten!$D$11=WB!$Q$6),Personeelsinzet!P$25*WB!$R$13,""))))</f>
        <v>0</v>
      </c>
      <c r="D840" s="122">
        <f>IF(AND(NOT(B840=""),NOT(LEFT(Personeelsinzet!P$16,10)="medewerker")),O$302,0)</f>
        <v>0</v>
      </c>
      <c r="E840">
        <f t="shared" si="12"/>
        <v>0</v>
      </c>
    </row>
    <row r="841" spans="1:6" x14ac:dyDescent="0.2">
      <c r="A841" t="str">
        <f>'Simulatie kostenplan'!$B$25</f>
        <v>Personeelskosten</v>
      </c>
      <c r="B841" s="120" t="str">
        <f>IF('Simulatie kostenplan'!$E$36='Simulatie kostenplan'!$F$22,"",IF(AND($B$300="JA",NOT(LEFT(Personeelsinzet!$P$16,10)="medewerker"),LEFT(Personeelsinzet!$B$26,1)="1"),CONCATENATE("WP- ",WB!$J$4),
IF(AND($B$300="JA",NOT(LEFT(Personeelsinzet!$P$16,10)="medewerker"),LEFT(Personeelsinzet!$B$26,1)="2"),CONCATENATE("WP- ",WB!$J$5),
IF(AND($B$300="JA",NOT(LEFT(Personeelsinzet!$P$16,10)="medewerker"),LEFT(Personeelsinzet!$B$26,1)="3"),CONCATENATE("WP- ",WB!$J$6),
IF(AND($B$300="JA",NOT(LEFT(Personeelsinzet!$P$16,10)="medewerker"),LEFT(Personeelsinzet!$B$26,1)="4"),CONCATENATE("WP- ",WB!$J$7),
IF(AND($B$300="JA",NOT(LEFT(Personeelsinzet!$P$16,10)="medewerker"),LEFT(Personeelsinzet!$B$26,1)="5"),CONCATENATE("WP- ",WB!$J$8),
IF(AND($B$300="JA",NOT(LEFT(Personeelsinzet!$P$16,10)="medewerker"),LEFT(Personeelsinzet!$B$26,1)="6"),CONCATENATE("WP- ",WB!$J$9),
IF(AND($B$300="JA",NOT(LEFT(Personeelsinzet!$P$16,10)="medewerker"),LEFT(Personeelsinzet!$B$26,1)="7"),CONCATENATE("WP- ",WB!$J$10),""))))))))</f>
        <v/>
      </c>
      <c r="C841" s="121">
        <f>IF(B841="",0,IF(Personeelsinzet!$D$93=$AP$5,Personeelsinzet!P$26*O$303,
IF(AND(Personeelsinzet!$D$93=WB!$AP$6,Personeelskosten!$D$11=WB!$Q$5),Personeelsinzet!P$26*WB!$R$12,
IF(AND(Personeelsinzet!$D$93=WB!$AP$6,Personeelskosten!$D$11=WB!$Q$6),Personeelsinzet!P$26*WB!$R$13,""))))</f>
        <v>0</v>
      </c>
      <c r="D841" s="122">
        <f>IF(AND(NOT(B841=""),NOT(LEFT(Personeelsinzet!P$16,10)="medewerker")),O$302,0)</f>
        <v>0</v>
      </c>
      <c r="E841">
        <f t="shared" si="12"/>
        <v>0</v>
      </c>
    </row>
    <row r="842" spans="1:6" x14ac:dyDescent="0.2">
      <c r="A842" t="str">
        <f>'Simulatie kostenplan'!$B$25</f>
        <v>Personeelskosten</v>
      </c>
      <c r="B842" s="120" t="str">
        <f>IF('Simulatie kostenplan'!$E$36='Simulatie kostenplan'!$F$22,"",IF(AND($B$300="JA",NOT(LEFT(Personeelsinzet!$P$16,10)="medewerker"),LEFT(Personeelsinzet!$B$27,1)="1"),CONCATENATE("WP- ",WB!$J$4),
IF(AND($B$300="JA",NOT(LEFT(Personeelsinzet!$P$16,10)="medewerker"),LEFT(Personeelsinzet!$B$27,1)="2"),CONCATENATE("WP- ",WB!$J$5),
IF(AND($B$300="JA",NOT(LEFT(Personeelsinzet!$P$16,10)="medewerker"),LEFT(Personeelsinzet!$B$27,1)="3"),CONCATENATE("WP- ",WB!$J$6),
IF(AND($B$300="JA",NOT(LEFT(Personeelsinzet!$P$16,10)="medewerker"),LEFT(Personeelsinzet!$B$27,1)="4"),CONCATENATE("WP- ",WB!$J$7),
IF(AND($B$300="JA",NOT(LEFT(Personeelsinzet!$P$16,10)="medewerker"),LEFT(Personeelsinzet!$B$27,1)="5"),CONCATENATE("WP- ",WB!$J$8),
IF(AND($B$300="JA",NOT(LEFT(Personeelsinzet!$P$16,10)="medewerker"),LEFT(Personeelsinzet!$B$27,1)="6"),CONCATENATE("WP- ",WB!$J$9),
IF(AND($B$300="JA",NOT(LEFT(Personeelsinzet!$P$16,10)="medewerker"),LEFT(Personeelsinzet!$B$27,1)="7"),CONCATENATE("WP- ",WB!$J$10),""))))))))</f>
        <v/>
      </c>
      <c r="C842" s="121">
        <f>IF(B842="",0,IF(Personeelsinzet!$D$93=$AP$5,Personeelsinzet!P$27*O$303,
IF(AND(Personeelsinzet!$D$93=WB!$AP$6,Personeelskosten!$D$11=WB!$Q$5),Personeelsinzet!P$27*WB!$R$12,
IF(AND(Personeelsinzet!$D$93=WB!$AP$6,Personeelskosten!$D$11=WB!$Q$6),Personeelsinzet!P$27*WB!$R$13,""))))</f>
        <v>0</v>
      </c>
      <c r="D842" s="122">
        <f>IF(AND(NOT(B842=""),NOT(LEFT(Personeelsinzet!P$16,10)="medewerker")),O$302,0)</f>
        <v>0</v>
      </c>
      <c r="E842">
        <f t="shared" si="12"/>
        <v>0</v>
      </c>
    </row>
    <row r="843" spans="1:6" x14ac:dyDescent="0.2">
      <c r="A843" t="str">
        <f>'Simulatie kostenplan'!$B$25</f>
        <v>Personeelskosten</v>
      </c>
      <c r="B843" s="120" t="str">
        <f>IF('Simulatie kostenplan'!$E$36='Simulatie kostenplan'!$F$22,"",IF(AND($B$300="JA",NOT(LEFT(Personeelsinzet!$P$16,10)="medewerker"),LEFT(Personeelsinzet!$B$28,1)="1"),CONCATENATE("WP- ",WB!$J$4),
IF(AND($B$300="JA",NOT(LEFT(Personeelsinzet!$P$16,10)="medewerker"),LEFT(Personeelsinzet!$B$28,1)="2"),CONCATENATE("WP- ",WB!$J$5),
IF(AND($B$300="JA",NOT(LEFT(Personeelsinzet!$P$16,10)="medewerker"),LEFT(Personeelsinzet!$B$28,1)="3"),CONCATENATE("WP- ",WB!$J$6),
IF(AND($B$300="JA",NOT(LEFT(Personeelsinzet!$P$16,10)="medewerker"),LEFT(Personeelsinzet!$B$28,1)="4"),CONCATENATE("WP- ",WB!$J$7),
IF(AND($B$300="JA",NOT(LEFT(Personeelsinzet!$P$16,10)="medewerker"),LEFT(Personeelsinzet!$B$28,1)="5"),CONCATENATE("WP- ",WB!$J$8),
IF(AND($B$300="JA",NOT(LEFT(Personeelsinzet!$P$16,10)="medewerker"),LEFT(Personeelsinzet!$B$28,1)="6"),CONCATENATE("WP- ",WB!$J$9),
IF(AND($B$300="JA",NOT(LEFT(Personeelsinzet!$P$16,10)="medewerker"),LEFT(Personeelsinzet!$B$28,1)="7"),CONCATENATE("WP- ",WB!$J$10),""))))))))</f>
        <v/>
      </c>
      <c r="C843" s="121">
        <f>IF(B843="",0,IF(Personeelsinzet!$D$93=$AP$5,Personeelsinzet!P$28*O$303,
IF(AND(Personeelsinzet!$D$93=WB!$AP$6,Personeelskosten!$D$11=WB!$Q$5),Personeelsinzet!P$28*WB!$R$12,
IF(AND(Personeelsinzet!$D$93=WB!$AP$6,Personeelskosten!$D$11=WB!$Q$6),Personeelsinzet!P$28*WB!$R$13,""))))</f>
        <v>0</v>
      </c>
      <c r="D843" s="122">
        <f>IF(AND(NOT(B843=""),NOT(LEFT(Personeelsinzet!P$16,10)="medewerker")),O$302,0)</f>
        <v>0</v>
      </c>
      <c r="E843">
        <f t="shared" si="12"/>
        <v>0</v>
      </c>
    </row>
    <row r="844" spans="1:6" x14ac:dyDescent="0.2">
      <c r="A844" t="str">
        <f>'Simulatie kostenplan'!$B$25</f>
        <v>Personeelskosten</v>
      </c>
      <c r="B844" s="120" t="str">
        <f>IF('Simulatie kostenplan'!$E$36='Simulatie kostenplan'!$F$22,"",IF(AND($B$300="JA",NOT(LEFT(Personeelsinzet!$P$16,10)="medewerker"),LEFT(Personeelsinzet!$B$29,1)="1"),CONCATENATE("WP- ",WB!$J$4),
IF(AND($B$300="JA",NOT(LEFT(Personeelsinzet!$P$16,10)="medewerker"),LEFT(Personeelsinzet!$B$29,1)="2"),CONCATENATE("WP- ",WB!$J$5),
IF(AND($B$300="JA",NOT(LEFT(Personeelsinzet!$P$16,10)="medewerker"),LEFT(Personeelsinzet!$B$29,1)="3"),CONCATENATE("WP- ",WB!$J$6),
IF(AND($B$300="JA",NOT(LEFT(Personeelsinzet!$P$16,10)="medewerker"),LEFT(Personeelsinzet!$B$29,1)="4"),CONCATENATE("WP- ",WB!$J$7),
IF(AND($B$300="JA",NOT(LEFT(Personeelsinzet!$P$16,10)="medewerker"),LEFT(Personeelsinzet!$B$29,1)="5"),CONCATENATE("WP- ",WB!$J$8),
IF(AND($B$300="JA",NOT(LEFT(Personeelsinzet!$P$16,10)="medewerker"),LEFT(Personeelsinzet!$B$29,1)="6"),CONCATENATE("WP- ",WB!$J$9),
IF(AND($B$300="JA",NOT(LEFT(Personeelsinzet!$P$16,10)="medewerker"),LEFT(Personeelsinzet!$B$29,1)="7"),CONCATENATE("WP- ",WB!$J$10),""))))))))</f>
        <v/>
      </c>
      <c r="C844" s="121">
        <f>IF(B844="",0,IF(Personeelsinzet!$D$93=$AP$5,Personeelsinzet!P$29*O$303,
IF(AND(Personeelsinzet!$D$93=WB!$AP$6,Personeelskosten!$D$11=WB!$Q$5),Personeelsinzet!P$29*WB!$R$12,
IF(AND(Personeelsinzet!$D$93=WB!$AP$6,Personeelskosten!$D$11=WB!$Q$6),Personeelsinzet!P$29*WB!$R$13,""))))</f>
        <v>0</v>
      </c>
      <c r="D844" s="122">
        <f>IF(AND(NOT(B844=""),NOT(LEFT(Personeelsinzet!P$16,10)="medewerker")),O$302,0)</f>
        <v>0</v>
      </c>
      <c r="E844">
        <f t="shared" si="12"/>
        <v>0</v>
      </c>
    </row>
    <row r="845" spans="1:6" x14ac:dyDescent="0.2">
      <c r="A845" t="str">
        <f>'Simulatie kostenplan'!$B$25</f>
        <v>Personeelskosten</v>
      </c>
      <c r="B845" s="120" t="str">
        <f>IF('Simulatie kostenplan'!$E$36='Simulatie kostenplan'!$F$22,"",IF(AND($B$300="JA",NOT(LEFT(Personeelsinzet!$P$16,10)="medewerker"),LEFT(Personeelsinzet!$B$30,1)="1"),CONCATENATE("WP- ",WB!$J$4),
IF(AND($B$300="JA",NOT(LEFT(Personeelsinzet!$P$16,10)="medewerker"),LEFT(Personeelsinzet!$B$30,1)="2"),CONCATENATE("WP- ",WB!$J$5),
IF(AND($B$300="JA",NOT(LEFT(Personeelsinzet!$P$16,10)="medewerker"),LEFT(Personeelsinzet!$B$30,1)="3"),CONCATENATE("WP- ",WB!$J$6),
IF(AND($B$300="JA",NOT(LEFT(Personeelsinzet!$P$16,10)="medewerker"),LEFT(Personeelsinzet!$B$30,1)="4"),CONCATENATE("WP- ",WB!$J$7),
IF(AND($B$300="JA",NOT(LEFT(Personeelsinzet!$P$16,10)="medewerker"),LEFT(Personeelsinzet!$B$30,1)="5"),CONCATENATE("WP- ",WB!$J$8),
IF(AND($B$300="JA",NOT(LEFT(Personeelsinzet!$P$16,10)="medewerker"),LEFT(Personeelsinzet!$B$30,1)="6"),CONCATENATE("WP- ",WB!$J$9),
IF(AND($B$300="JA",NOT(LEFT(Personeelsinzet!$P$16,10)="medewerker"),LEFT(Personeelsinzet!$B$30,1)="7"),CONCATENATE("WP- ",WB!$J$10),""))))))))</f>
        <v/>
      </c>
      <c r="C845" s="121">
        <f>IF(B845="",0,IF(Personeelsinzet!$D$93=$AP$5,Personeelsinzet!P$30*O$303,
IF(AND(Personeelsinzet!$D$93=WB!$AP$6,Personeelskosten!$D$11=WB!$Q$5),Personeelsinzet!P$30*WB!$R$12,
IF(AND(Personeelsinzet!$D$93=WB!$AP$6,Personeelskosten!$D$11=WB!$Q$6),Personeelsinzet!P$30*WB!$R$13,""))))</f>
        <v>0</v>
      </c>
      <c r="D845" s="122">
        <f>IF(AND(NOT(B845=""),NOT(LEFT(Personeelsinzet!P$16,10)="medewerker")),O$302,0)</f>
        <v>0</v>
      </c>
      <c r="E845">
        <f t="shared" si="12"/>
        <v>0</v>
      </c>
    </row>
    <row r="846" spans="1:6" x14ac:dyDescent="0.2">
      <c r="A846" t="str">
        <f>'Simulatie kostenplan'!$B$25</f>
        <v>Personeelskosten</v>
      </c>
      <c r="B846" s="120" t="str">
        <f>IF('Simulatie kostenplan'!$E$36='Simulatie kostenplan'!$F$22,"",IF(AND($B$300="JA",NOT(LEFT(Personeelsinzet!$P$16,10)="medewerker"),LEFT(Personeelsinzet!$B$31,1)="1"),CONCATENATE("WP- ",WB!$J$4),
IF(AND($B$300="JA",NOT(LEFT(Personeelsinzet!$P$16,10)="medewerker"),LEFT(Personeelsinzet!$B$31,1)="2"),CONCATENATE("WP- ",WB!$J$5),
IF(AND($B$300="JA",NOT(LEFT(Personeelsinzet!$P$16,10)="medewerker"),LEFT(Personeelsinzet!$B$31,1)="3"),CONCATENATE("WP- ",WB!$J$6),
IF(AND($B$300="JA",NOT(LEFT(Personeelsinzet!$P$16,10)="medewerker"),LEFT(Personeelsinzet!$B$31,1)="4"),CONCATENATE("WP- ",WB!$J$7),
IF(AND($B$300="JA",NOT(LEFT(Personeelsinzet!$P$16,10)="medewerker"),LEFT(Personeelsinzet!$B$31,1)="5"),CONCATENATE("WP- ",WB!$J$8),
IF(AND($B$300="JA",NOT(LEFT(Personeelsinzet!$P$16,10)="medewerker"),LEFT(Personeelsinzet!$B$31,1)="6"),CONCATENATE("WP- ",WB!$J$9),
IF(AND($B$300="JA",NOT(LEFT(Personeelsinzet!$P$16,10)="medewerker"),LEFT(Personeelsinzet!$B$31,1)="7"),CONCATENATE("WP- ",WB!$J$10),""))))))))</f>
        <v/>
      </c>
      <c r="C846" s="121">
        <f>IF(B846="",0,IF(Personeelsinzet!$D$93=$AP$5,Personeelsinzet!P$31*O$303,
IF(AND(Personeelsinzet!$D$93=WB!$AP$6,Personeelskosten!$D$11=WB!$Q$5),Personeelsinzet!P$31*WB!$R$12,
IF(AND(Personeelsinzet!$D$93=WB!$AP$6,Personeelskosten!$D$11=WB!$Q$6),Personeelsinzet!P$31*WB!$R$13,""))))</f>
        <v>0</v>
      </c>
      <c r="D846" s="122">
        <f>IF(AND(NOT(B846=""),NOT(LEFT(Personeelsinzet!P$16,10)="medewerker")),O$302,0)</f>
        <v>0</v>
      </c>
      <c r="E846">
        <f t="shared" si="12"/>
        <v>0</v>
      </c>
    </row>
    <row r="847" spans="1:6" x14ac:dyDescent="0.2">
      <c r="A847" t="str">
        <f>'Simulatie kostenplan'!$B$25</f>
        <v>Personeelskosten</v>
      </c>
      <c r="B847" s="120" t="str">
        <f>IF('Simulatie kostenplan'!$E$36='Simulatie kostenplan'!$F$22,"",IF(AND($B$300="JA",NOT(LEFT(Personeelsinzet!$P$16,10)="medewerker"),LEFT(Personeelsinzet!$B$32,1)="1"),CONCATENATE("WP- ",WB!$J$4),
IF(AND($B$300="JA",NOT(LEFT(Personeelsinzet!$P$16,10)="medewerker"),LEFT(Personeelsinzet!$B$32,1)="2"),CONCATENATE("WP- ",WB!$J$5),
IF(AND($B$300="JA",NOT(LEFT(Personeelsinzet!$P$16,10)="medewerker"),LEFT(Personeelsinzet!$B$32,1)="3"),CONCATENATE("WP- ",WB!$J$6),
IF(AND($B$300="JA",NOT(LEFT(Personeelsinzet!$P$16,10)="medewerker"),LEFT(Personeelsinzet!$B$32,1)="4"),CONCATENATE("WP- ",WB!$J$7),
IF(AND($B$300="JA",NOT(LEFT(Personeelsinzet!$P$16,10)="medewerker"),LEFT(Personeelsinzet!$B$32,1)="5"),CONCATENATE("WP- ",WB!$J$8),
IF(AND($B$300="JA",NOT(LEFT(Personeelsinzet!$P$16,10)="medewerker"),LEFT(Personeelsinzet!$B$32,1)="6"),CONCATENATE("WP- ",WB!$J$9),
IF(AND($B$300="JA",NOT(LEFT(Personeelsinzet!$P$16,10)="medewerker"),LEFT(Personeelsinzet!$B$32,1)="7"),CONCATENATE("WP- ",WB!$J$10),""))))))))</f>
        <v/>
      </c>
      <c r="C847" s="121">
        <f>IF(B847="",0,IF(Personeelsinzet!$D$93=$AP$5,Personeelsinzet!P$32*O$303,
IF(AND(Personeelsinzet!$D$93=WB!$AP$6,Personeelskosten!$D$11=WB!$Q$5),Personeelsinzet!P$32*WB!$R$12,
IF(AND(Personeelsinzet!$D$93=WB!$AP$6,Personeelskosten!$D$11=WB!$Q$6),Personeelsinzet!P$32*WB!$R$13,""))))</f>
        <v>0</v>
      </c>
      <c r="D847" s="122">
        <f>IF(AND(NOT(B847=""),NOT(LEFT(Personeelsinzet!P$16,10)="medewerker")),O$302,0)</f>
        <v>0</v>
      </c>
      <c r="E847">
        <f t="shared" si="12"/>
        <v>0</v>
      </c>
    </row>
    <row r="848" spans="1:6" x14ac:dyDescent="0.2">
      <c r="A848" t="str">
        <f>'Simulatie kostenplan'!$B$25</f>
        <v>Personeelskosten</v>
      </c>
      <c r="B848" s="120" t="str">
        <f>IF('Simulatie kostenplan'!$E$36='Simulatie kostenplan'!$F$22,"",IF(AND($B$300="JA",NOT(LEFT(Personeelsinzet!$P$16,10)="medewerker"),LEFT(Personeelsinzet!$B$33,1)="1"),CONCATENATE("WP- ",WB!$J$4),
IF(AND($B$300="JA",NOT(LEFT(Personeelsinzet!$P$16,10)="medewerker"),LEFT(Personeelsinzet!$B$33,1)="2"),CONCATENATE("WP- ",WB!$J$5),
IF(AND($B$300="JA",NOT(LEFT(Personeelsinzet!$P$16,10)="medewerker"),LEFT(Personeelsinzet!$B$33,1)="3"),CONCATENATE("WP- ",WB!$J$6),
IF(AND($B$300="JA",NOT(LEFT(Personeelsinzet!$P$16,10)="medewerker"),LEFT(Personeelsinzet!$B$33,1)="4"),CONCATENATE("WP- ",WB!$J$7),
IF(AND($B$300="JA",NOT(LEFT(Personeelsinzet!$P$16,10)="medewerker"),LEFT(Personeelsinzet!$B$33,1)="5"),CONCATENATE("WP- ",WB!$J$8),
IF(AND($B$300="JA",NOT(LEFT(Personeelsinzet!$P$16,10)="medewerker"),LEFT(Personeelsinzet!$B$33,1)="6"),CONCATENATE("WP- ",WB!$J$9),
IF(AND($B$300="JA",NOT(LEFT(Personeelsinzet!$P$16,10)="medewerker"),LEFT(Personeelsinzet!$B$33,1)="7"),CONCATENATE("WP- ",WB!$J$10),""))))))))</f>
        <v/>
      </c>
      <c r="C848" s="121">
        <f>IF(B848="",0,IF(Personeelsinzet!$D$93=$AP$5,Personeelsinzet!P$33*O$303,
IF(AND(Personeelsinzet!$D$93=WB!$AP$6,Personeelskosten!$D$11=WB!$Q$5),Personeelsinzet!P$33*WB!$R$12,
IF(AND(Personeelsinzet!$D$93=WB!$AP$6,Personeelskosten!$D$11=WB!$Q$6),Personeelsinzet!P$33*WB!$R$13,""))))</f>
        <v>0</v>
      </c>
      <c r="D848" s="122">
        <f>IF(AND(NOT(B848=""),NOT(LEFT(Personeelsinzet!P$16,10)="medewerker")),O$302,0)</f>
        <v>0</v>
      </c>
      <c r="E848">
        <f t="shared" si="12"/>
        <v>0</v>
      </c>
    </row>
    <row r="849" spans="1:5" x14ac:dyDescent="0.2">
      <c r="A849" t="str">
        <f>'Simulatie kostenplan'!$B$25</f>
        <v>Personeelskosten</v>
      </c>
      <c r="B849" s="120" t="str">
        <f>IF('Simulatie kostenplan'!$E$36='Simulatie kostenplan'!$F$22,"",IF(AND($B$300="JA",NOT(LEFT(Personeelsinzet!$P$16,10)="medewerker"),LEFT(Personeelsinzet!$B$34,1)="1"),CONCATENATE("WP- ",WB!$J$4),
IF(AND($B$300="JA",NOT(LEFT(Personeelsinzet!$P$16,10)="medewerker"),LEFT(Personeelsinzet!$B$34,1)="2"),CONCATENATE("WP- ",WB!$J$5),
IF(AND($B$300="JA",NOT(LEFT(Personeelsinzet!$P$16,10)="medewerker"),LEFT(Personeelsinzet!$B$34,1)="3"),CONCATENATE("WP- ",WB!$J$6),
IF(AND($B$300="JA",NOT(LEFT(Personeelsinzet!$P$16,10)="medewerker"),LEFT(Personeelsinzet!$B$34,1)="4"),CONCATENATE("WP- ",WB!$J$7),
IF(AND($B$300="JA",NOT(LEFT(Personeelsinzet!$P$16,10)="medewerker"),LEFT(Personeelsinzet!$B$34,1)="5"),CONCATENATE("WP- ",WB!$J$8),
IF(AND($B$300="JA",NOT(LEFT(Personeelsinzet!$P$16,10)="medewerker"),LEFT(Personeelsinzet!$B$34,1)="6"),CONCATENATE("WP- ",WB!$J$9),
IF(AND($B$300="JA",NOT(LEFT(Personeelsinzet!$P$16,10)="medewerker"),LEFT(Personeelsinzet!$B$34,1)="7"),CONCATENATE("WP- ",WB!$J$10),""))))))))</f>
        <v/>
      </c>
      <c r="C849" s="121">
        <f>IF(B849="",0,IF(Personeelsinzet!$D$93=$AP$5,Personeelsinzet!P$34*O$303,
IF(AND(Personeelsinzet!$D$93=WB!$AP$6,Personeelskosten!$D$11=WB!$Q$5),Personeelsinzet!P$34*WB!$R$12,
IF(AND(Personeelsinzet!$D$93=WB!$AP$6,Personeelskosten!$D$11=WB!$Q$6),Personeelsinzet!P$34*WB!$R$13,""))))</f>
        <v>0</v>
      </c>
      <c r="D849" s="122">
        <f>IF(AND(NOT(B849=""),NOT(LEFT(Personeelsinzet!P$16,10)="medewerker")),O$302,0)</f>
        <v>0</v>
      </c>
      <c r="E849">
        <f t="shared" si="12"/>
        <v>0</v>
      </c>
    </row>
    <row r="850" spans="1:5" x14ac:dyDescent="0.2">
      <c r="A850" t="str">
        <f>'Simulatie kostenplan'!$B$25</f>
        <v>Personeelskosten</v>
      </c>
      <c r="B850" s="120" t="str">
        <f>IF('Simulatie kostenplan'!$E$36='Simulatie kostenplan'!$F$22,"",IF(AND($B$300="JA",NOT(LEFT(Personeelsinzet!$P$16,10)="medewerker"),LEFT(Personeelsinzet!$B$35,1)="1"),CONCATENATE("WP- ",WB!$J$4),
IF(AND($B$300="JA",NOT(LEFT(Personeelsinzet!$P$16,10)="medewerker"),LEFT(Personeelsinzet!$B$35,1)="2"),CONCATENATE("WP- ",WB!$J$5),
IF(AND($B$300="JA",NOT(LEFT(Personeelsinzet!$P$16,10)="medewerker"),LEFT(Personeelsinzet!$B$35,1)="3"),CONCATENATE("WP- ",WB!$J$6),
IF(AND($B$300="JA",NOT(LEFT(Personeelsinzet!$P$16,10)="medewerker"),LEFT(Personeelsinzet!$B$35,1)="4"),CONCATENATE("WP- ",WB!$J$7),
IF(AND($B$300="JA",NOT(LEFT(Personeelsinzet!$P$16,10)="medewerker"),LEFT(Personeelsinzet!$B$35,1)="5"),CONCATENATE("WP- ",WB!$J$8),
IF(AND($B$300="JA",NOT(LEFT(Personeelsinzet!$P$16,10)="medewerker"),LEFT(Personeelsinzet!$B$35,1)="6"),CONCATENATE("WP- ",WB!$J$9),
IF(AND($B$300="JA",NOT(LEFT(Personeelsinzet!$P$16,10)="medewerker"),LEFT(Personeelsinzet!$B$35,1)="7"),CONCATENATE("WP- ",WB!$J$10),""))))))))</f>
        <v/>
      </c>
      <c r="C850" s="121">
        <f>IF(B850="",0,IF(Personeelsinzet!$D$93=$AP$5,Personeelsinzet!P$35*O$303,
IF(AND(Personeelsinzet!$D$93=WB!$AP$6,Personeelskosten!$D$11=WB!$Q$5),Personeelsinzet!P$35*WB!$R$12,
IF(AND(Personeelsinzet!$D$93=WB!$AP$6,Personeelskosten!$D$11=WB!$Q$6),Personeelsinzet!P$35*WB!$R$13,""))))</f>
        <v>0</v>
      </c>
      <c r="D850" s="122">
        <f>IF(AND(NOT(B850=""),NOT(LEFT(Personeelsinzet!P$16,10)="medewerker")),O$302,0)</f>
        <v>0</v>
      </c>
      <c r="E850">
        <f t="shared" si="12"/>
        <v>0</v>
      </c>
    </row>
    <row r="851" spans="1:5" x14ac:dyDescent="0.2">
      <c r="A851" t="str">
        <f>'Simulatie kostenplan'!$B$25</f>
        <v>Personeelskosten</v>
      </c>
      <c r="B851" s="120" t="str">
        <f>IF('Simulatie kostenplan'!$E$36='Simulatie kostenplan'!$F$22,"",IF(AND($B$300="JA",NOT(LEFT(Personeelsinzet!$P$16,10)="medewerker"),LEFT(Personeelsinzet!$B$36,1)="1"),CONCATENATE("WP- ",WB!$J$4),
IF(AND($B$300="JA",NOT(LEFT(Personeelsinzet!$P$16,10)="medewerker"),LEFT(Personeelsinzet!$B$36,1)="2"),CONCATENATE("WP- ",WB!$J$5),
IF(AND($B$300="JA",NOT(LEFT(Personeelsinzet!$P$16,10)="medewerker"),LEFT(Personeelsinzet!$B$36,1)="3"),CONCATENATE("WP- ",WB!$J$6),
IF(AND($B$300="JA",NOT(LEFT(Personeelsinzet!$P$16,10)="medewerker"),LEFT(Personeelsinzet!$B$36,1)="4"),CONCATENATE("WP- ",WB!$J$7),
IF(AND($B$300="JA",NOT(LEFT(Personeelsinzet!$P$16,10)="medewerker"),LEFT(Personeelsinzet!$B$36,1)="5"),CONCATENATE("WP- ",WB!$J$8),
IF(AND($B$300="JA",NOT(LEFT(Personeelsinzet!$P$16,10)="medewerker"),LEFT(Personeelsinzet!$B$36,1)="6"),CONCATENATE("WP- ",WB!$J$9),
IF(AND($B$300="JA",NOT(LEFT(Personeelsinzet!$P$16,10)="medewerker"),LEFT(Personeelsinzet!$B$36,1)="7"),CONCATENATE("WP- ",WB!$J$10),""))))))))</f>
        <v/>
      </c>
      <c r="C851" s="121">
        <f>IF(B851="",0,IF(Personeelsinzet!$D$93=$AP$5,Personeelsinzet!P$36*O$303,
IF(AND(Personeelsinzet!$D$93=WB!$AP$6,Personeelskosten!$D$11=WB!$Q$5),Personeelsinzet!P$36*WB!$R$12,
IF(AND(Personeelsinzet!$D$93=WB!$AP$6,Personeelskosten!$D$11=WB!$Q$6),Personeelsinzet!P$36*WB!$R$13,""))))</f>
        <v>0</v>
      </c>
      <c r="D851" s="122">
        <f>IF(AND(NOT(B851=""),NOT(LEFT(Personeelsinzet!P$16,10)="medewerker")),O$302,0)</f>
        <v>0</v>
      </c>
      <c r="E851">
        <f t="shared" si="12"/>
        <v>0</v>
      </c>
    </row>
    <row r="852" spans="1:5" x14ac:dyDescent="0.2">
      <c r="A852" t="str">
        <f>'Simulatie kostenplan'!$B$25</f>
        <v>Personeelskosten</v>
      </c>
      <c r="B852" s="120" t="str">
        <f>IF('Simulatie kostenplan'!$E$36='Simulatie kostenplan'!$F$22,"",IF(AND($B$300="JA",NOT(LEFT(Personeelsinzet!$P$16,10)="medewerker"),LEFT(Personeelsinzet!$B$37,1)="1"),CONCATENATE("WP- ",WB!$J$4),
IF(AND($B$300="JA",NOT(LEFT(Personeelsinzet!$P$16,10)="medewerker"),LEFT(Personeelsinzet!$B$37,1)="2"),CONCATENATE("WP- ",WB!$J$5),
IF(AND($B$300="JA",NOT(LEFT(Personeelsinzet!$P$16,10)="medewerker"),LEFT(Personeelsinzet!$B$37,1)="3"),CONCATENATE("WP- ",WB!$J$6),
IF(AND($B$300="JA",NOT(LEFT(Personeelsinzet!$P$16,10)="medewerker"),LEFT(Personeelsinzet!$B$37,1)="4"),CONCATENATE("WP- ",WB!$J$7),
IF(AND($B$300="JA",NOT(LEFT(Personeelsinzet!$P$16,10)="medewerker"),LEFT(Personeelsinzet!$B$37,1)="5"),CONCATENATE("WP- ",WB!$J$8),
IF(AND($B$300="JA",NOT(LEFT(Personeelsinzet!$P$16,10)="medewerker"),LEFT(Personeelsinzet!$B$37,1)="6"),CONCATENATE("WP- ",WB!$J$9),
IF(AND($B$300="JA",NOT(LEFT(Personeelsinzet!$P$16,10)="medewerker"),LEFT(Personeelsinzet!$B$37,1)="7"),CONCATENATE("WP- ",WB!$J$10),""))))))))</f>
        <v/>
      </c>
      <c r="C852" s="121">
        <f>IF(B852="",0,IF(Personeelsinzet!$D$93=$AP$5,Personeelsinzet!P$37*O$303,
IF(AND(Personeelsinzet!$D$93=WB!$AP$6,Personeelskosten!$D$11=WB!$Q$5),Personeelsinzet!P$37*WB!$R$12,
IF(AND(Personeelsinzet!$D$93=WB!$AP$6,Personeelskosten!$D$11=WB!$Q$6),Personeelsinzet!P$37*WB!$R$13,""))))</f>
        <v>0</v>
      </c>
      <c r="D852" s="122">
        <f>IF(AND(NOT(B852=""),NOT(LEFT(Personeelsinzet!P$16,10)="medewerker")),O$302,0)</f>
        <v>0</v>
      </c>
      <c r="E852">
        <f t="shared" si="12"/>
        <v>0</v>
      </c>
    </row>
    <row r="853" spans="1:5" x14ac:dyDescent="0.2">
      <c r="A853" t="str">
        <f>'Simulatie kostenplan'!$B$25</f>
        <v>Personeelskosten</v>
      </c>
      <c r="B853" s="120" t="str">
        <f>IF('Simulatie kostenplan'!$E$36='Simulatie kostenplan'!$F$22,"",IF(AND($B$300="JA",NOT(LEFT(Personeelsinzet!$P$16,10)="medewerker"),LEFT(Personeelsinzet!$B$38,1)="1"),CONCATENATE("WP- ",WB!$J$4),
IF(AND($B$300="JA",NOT(LEFT(Personeelsinzet!$P$16,10)="medewerker"),LEFT(Personeelsinzet!$B$38,1)="2"),CONCATENATE("WP- ",WB!$J$5),
IF(AND($B$300="JA",NOT(LEFT(Personeelsinzet!$P$16,10)="medewerker"),LEFT(Personeelsinzet!$B$38,1)="3"),CONCATENATE("WP- ",WB!$J$6),
IF(AND($B$300="JA",NOT(LEFT(Personeelsinzet!$P$16,10)="medewerker"),LEFT(Personeelsinzet!$B$38,1)="4"),CONCATENATE("WP- ",WB!$J$7),
IF(AND($B$300="JA",NOT(LEFT(Personeelsinzet!$P$16,10)="medewerker"),LEFT(Personeelsinzet!$B$38,1)="5"),CONCATENATE("WP- ",WB!$J$8),
IF(AND($B$300="JA",NOT(LEFT(Personeelsinzet!$P$16,10)="medewerker"),LEFT(Personeelsinzet!$B$38,1)="6"),CONCATENATE("WP- ",WB!$J$9),
IF(AND($B$300="JA",NOT(LEFT(Personeelsinzet!$P$16,10)="medewerker"),LEFT(Personeelsinzet!$B$38,1)="7"),CONCATENATE("WP- ",WB!$J$10),""))))))))</f>
        <v/>
      </c>
      <c r="C853" s="121">
        <f>IF(B853="",0,IF(Personeelsinzet!$D$93=$AP$5,Personeelsinzet!P$38*O$303,
IF(AND(Personeelsinzet!$D$93=WB!$AP$6,Personeelskosten!$D$11=WB!$Q$5),Personeelsinzet!P$38*WB!$R$12,
IF(AND(Personeelsinzet!$D$93=WB!$AP$6,Personeelskosten!$D$11=WB!$Q$6),Personeelsinzet!P$38*WB!$R$13,""))))</f>
        <v>0</v>
      </c>
      <c r="D853" s="122">
        <f>IF(AND(NOT(B853=""),NOT(LEFT(Personeelsinzet!P$16,10)="medewerker")),O$302,0)</f>
        <v>0</v>
      </c>
      <c r="E853">
        <f t="shared" si="12"/>
        <v>0</v>
      </c>
    </row>
    <row r="854" spans="1:5" x14ac:dyDescent="0.2">
      <c r="A854" t="str">
        <f>'Simulatie kostenplan'!$B$25</f>
        <v>Personeelskosten</v>
      </c>
      <c r="B854" s="120" t="str">
        <f>IF('Simulatie kostenplan'!$E$36='Simulatie kostenplan'!$F$22,"",IF(AND($B$300="JA",NOT(LEFT(Personeelsinzet!$P$16,10)="medewerker"),LEFT(Personeelsinzet!$B$39,1)="1"),CONCATENATE("WP- ",WB!$J$4),
IF(AND($B$300="JA",NOT(LEFT(Personeelsinzet!$P$16,10)="medewerker"),LEFT(Personeelsinzet!$B$39,1)="2"),CONCATENATE("WP- ",WB!$J$5),
IF(AND($B$300="JA",NOT(LEFT(Personeelsinzet!$P$16,10)="medewerker"),LEFT(Personeelsinzet!$B$39,1)="3"),CONCATENATE("WP- ",WB!$J$6),
IF(AND($B$300="JA",NOT(LEFT(Personeelsinzet!$P$16,10)="medewerker"),LEFT(Personeelsinzet!$B$39,1)="4"),CONCATENATE("WP- ",WB!$J$7),
IF(AND($B$300="JA",NOT(LEFT(Personeelsinzet!$P$16,10)="medewerker"),LEFT(Personeelsinzet!$B$39,1)="5"),CONCATENATE("WP- ",WB!$J$8),
IF(AND($B$300="JA",NOT(LEFT(Personeelsinzet!$P$16,10)="medewerker"),LEFT(Personeelsinzet!$B$39,1)="6"),CONCATENATE("WP- ",WB!$J$9),
IF(AND($B$300="JA",NOT(LEFT(Personeelsinzet!$P$16,10)="medewerker"),LEFT(Personeelsinzet!$B$39,1)="7"),CONCATENATE("WP- ",WB!$J$10),""))))))))</f>
        <v/>
      </c>
      <c r="C854" s="121">
        <f>IF(B854="",0,IF(Personeelsinzet!$D$93=$AP$5,Personeelsinzet!P$39*O$303,
IF(AND(Personeelsinzet!$D$93=WB!$AP$6,Personeelskosten!$D$11=WB!$Q$5),Personeelsinzet!P$39*WB!$R$12,
IF(AND(Personeelsinzet!$D$93=WB!$AP$6,Personeelskosten!$D$11=WB!$Q$6),Personeelsinzet!P$39*WB!$R$13,""))))</f>
        <v>0</v>
      </c>
      <c r="D854" s="122">
        <f>IF(AND(NOT(B854=""),NOT(LEFT(Personeelsinzet!P$16,10)="medewerker")),O$302,0)</f>
        <v>0</v>
      </c>
      <c r="E854">
        <f t="shared" si="12"/>
        <v>0</v>
      </c>
    </row>
    <row r="855" spans="1:5" x14ac:dyDescent="0.2">
      <c r="A855" t="str">
        <f>'Simulatie kostenplan'!$B$25</f>
        <v>Personeelskosten</v>
      </c>
      <c r="B855" s="120" t="str">
        <f>IF('Simulatie kostenplan'!$E$36='Simulatie kostenplan'!$F$22,"",IF(AND($B$300="JA",NOT(LEFT(Personeelsinzet!$P$16,10)="medewerker"),LEFT(Personeelsinzet!$B$40,1)="1"),CONCATENATE("WP- ",WB!$J$4),
IF(AND($B$300="JA",NOT(LEFT(Personeelsinzet!$P$16,10)="medewerker"),LEFT(Personeelsinzet!$B$40,1)="2"),CONCATENATE("WP- ",WB!$J$5),
IF(AND($B$300="JA",NOT(LEFT(Personeelsinzet!$P$16,10)="medewerker"),LEFT(Personeelsinzet!$B$40,1)="3"),CONCATENATE("WP- ",WB!$J$6),
IF(AND($B$300="JA",NOT(LEFT(Personeelsinzet!$P$16,10)="medewerker"),LEFT(Personeelsinzet!$B$40,1)="4"),CONCATENATE("WP- ",WB!$J$7),
IF(AND($B$300="JA",NOT(LEFT(Personeelsinzet!$P$16,10)="medewerker"),LEFT(Personeelsinzet!$B$40,1)="5"),CONCATENATE("WP- ",WB!$J$8),
IF(AND($B$300="JA",NOT(LEFT(Personeelsinzet!$P$16,10)="medewerker"),LEFT(Personeelsinzet!$B$40,1)="6"),CONCATENATE("WP- ",WB!$J$9),
IF(AND($B$300="JA",NOT(LEFT(Personeelsinzet!$P$16,10)="medewerker"),LEFT(Personeelsinzet!$B$40,1)="7"),CONCATENATE("WP- ",WB!$J$10),""))))))))</f>
        <v/>
      </c>
      <c r="C855" s="121">
        <f>IF(B855="",0,IF(Personeelsinzet!$D$93=$AP$5,Personeelsinzet!P$40*O$303,
IF(AND(Personeelsinzet!$D$93=WB!$AP$6,Personeelskosten!$D$11=WB!$Q$5),Personeelsinzet!P$40*WB!$R$12,
IF(AND(Personeelsinzet!$D$93=WB!$AP$6,Personeelskosten!$D$11=WB!$Q$6),Personeelsinzet!P$40*WB!$R$13,""))))</f>
        <v>0</v>
      </c>
      <c r="D855" s="122">
        <f>IF(AND(NOT(B855=""),NOT(LEFT(Personeelsinzet!P$16,10)="medewerker")),O$302,0)</f>
        <v>0</v>
      </c>
      <c r="E855">
        <f t="shared" si="12"/>
        <v>0</v>
      </c>
    </row>
    <row r="856" spans="1:5" x14ac:dyDescent="0.2">
      <c r="A856" t="str">
        <f>'Simulatie kostenplan'!$B$25</f>
        <v>Personeelskosten</v>
      </c>
      <c r="B856" s="120" t="str">
        <f>IF('Simulatie kostenplan'!$E$36='Simulatie kostenplan'!$F$22,"",IF(AND($B$300="JA",NOT(LEFT(Personeelsinzet!$P$16,10)="medewerker"),LEFT(Personeelsinzet!$B$41,1)="1"),CONCATENATE("WP- ",WB!$J$4),
IF(AND($B$300="JA",NOT(LEFT(Personeelsinzet!$P$16,10)="medewerker"),LEFT(Personeelsinzet!$B$41,1)="2"),CONCATENATE("WP- ",WB!$J$5),
IF(AND($B$300="JA",NOT(LEFT(Personeelsinzet!$P$16,10)="medewerker"),LEFT(Personeelsinzet!$B$41,1)="3"),CONCATENATE("WP- ",WB!$J$6),
IF(AND($B$300="JA",NOT(LEFT(Personeelsinzet!$P$16,10)="medewerker"),LEFT(Personeelsinzet!$B$41,1)="4"),CONCATENATE("WP- ",WB!$J$7),
IF(AND($B$300="JA",NOT(LEFT(Personeelsinzet!$P$16,10)="medewerker"),LEFT(Personeelsinzet!$B$41,1)="5"),CONCATENATE("WP- ",WB!$J$8),
IF(AND($B$300="JA",NOT(LEFT(Personeelsinzet!$P$16,10)="medewerker"),LEFT(Personeelsinzet!$B$41,1)="6"),CONCATENATE("WP- ",WB!$J$9),
IF(AND($B$300="JA",NOT(LEFT(Personeelsinzet!$P$16,10)="medewerker"),LEFT(Personeelsinzet!$B$41,1)="7"),CONCATENATE("WP- ",WB!$J$10),""))))))))</f>
        <v/>
      </c>
      <c r="C856" s="121">
        <f>IF(B856="",0,IF(Personeelsinzet!$D$93=$AP$5,Personeelsinzet!P$41*O$303,
IF(AND(Personeelsinzet!$D$93=WB!$AP$6,Personeelskosten!$D$11=WB!$Q$5),Personeelsinzet!P$41*WB!$R$12,
IF(AND(Personeelsinzet!$D$93=WB!$AP$6,Personeelskosten!$D$11=WB!$Q$6),Personeelsinzet!P$41*WB!$R$13,""))))</f>
        <v>0</v>
      </c>
      <c r="D856" s="122">
        <f>IF(AND(NOT(B856=""),NOT(LEFT(Personeelsinzet!P$16,10)="medewerker")),O$302,0)</f>
        <v>0</v>
      </c>
      <c r="E856">
        <f t="shared" si="12"/>
        <v>0</v>
      </c>
    </row>
    <row r="857" spans="1:5" x14ac:dyDescent="0.2">
      <c r="A857" t="str">
        <f>'Simulatie kostenplan'!$B$25</f>
        <v>Personeelskosten</v>
      </c>
      <c r="B857" s="120" t="str">
        <f>IF('Simulatie kostenplan'!$E$36='Simulatie kostenplan'!$F$22,"",IF(AND($B$300="JA",NOT(LEFT(Personeelsinzet!$P$16,10)="medewerker"),LEFT(Personeelsinzet!$B$42,1)="1"),CONCATENATE("WP- ",WB!$J$4),
IF(AND($B$300="JA",NOT(LEFT(Personeelsinzet!$P$16,10)="medewerker"),LEFT(Personeelsinzet!$B$42,1)="2"),CONCATENATE("WP- ",WB!$J$5),
IF(AND($B$300="JA",NOT(LEFT(Personeelsinzet!$P$16,10)="medewerker"),LEFT(Personeelsinzet!$B$42,1)="3"),CONCATENATE("WP- ",WB!$J$6),
IF(AND($B$300="JA",NOT(LEFT(Personeelsinzet!$P$16,10)="medewerker"),LEFT(Personeelsinzet!$B$42,1)="4"),CONCATENATE("WP- ",WB!$J$7),
IF(AND($B$300="JA",NOT(LEFT(Personeelsinzet!$P$16,10)="medewerker"),LEFT(Personeelsinzet!$B$42,1)="5"),CONCATENATE("WP- ",WB!$J$8),
IF(AND($B$300="JA",NOT(LEFT(Personeelsinzet!$P$16,10)="medewerker"),LEFT(Personeelsinzet!$B$42,1)="6"),CONCATENATE("WP- ",WB!$J$9),
IF(AND($B$300="JA",NOT(LEFT(Personeelsinzet!$P$16,10)="medewerker"),LEFT(Personeelsinzet!$B$42,1)="7"),CONCATENATE("WP- ",WB!$J$10),""))))))))</f>
        <v/>
      </c>
      <c r="C857" s="121">
        <f>IF(B857="",0,IF(Personeelsinzet!$D$93=$AP$5,Personeelsinzet!P$42*O$303,
IF(AND(Personeelsinzet!$D$93=WB!$AP$6,Personeelskosten!$D$11=WB!$Q$5),Personeelsinzet!P$42*WB!$R$12,
IF(AND(Personeelsinzet!$D$93=WB!$AP$6,Personeelskosten!$D$11=WB!$Q$6),Personeelsinzet!P$42*WB!$R$13,""))))</f>
        <v>0</v>
      </c>
      <c r="D857" s="122">
        <f>IF(AND(NOT(B857=""),NOT(LEFT(Personeelsinzet!P$16,10)="medewerker")),O$302,0)</f>
        <v>0</v>
      </c>
      <c r="E857">
        <f t="shared" si="12"/>
        <v>0</v>
      </c>
    </row>
    <row r="858" spans="1:5" x14ac:dyDescent="0.2">
      <c r="A858" t="str">
        <f>'Simulatie kostenplan'!$B$25</f>
        <v>Personeelskosten</v>
      </c>
      <c r="B858" s="120" t="str">
        <f>IF('Simulatie kostenplan'!$E$36='Simulatie kostenplan'!$F$22,"",IF(AND($B$300="JA",NOT(LEFT(Personeelsinzet!$P$16,10)="medewerker"),LEFT(Personeelsinzet!$B$43,1)="1"),CONCATENATE("WP- ",WB!$J$4),
IF(AND($B$300="JA",NOT(LEFT(Personeelsinzet!$P$16,10)="medewerker"),LEFT(Personeelsinzet!$B$43,1)="2"),CONCATENATE("WP- ",WB!$J$5),
IF(AND($B$300="JA",NOT(LEFT(Personeelsinzet!$P$16,10)="medewerker"),LEFT(Personeelsinzet!$B$43,1)="3"),CONCATENATE("WP- ",WB!$J$6),
IF(AND($B$300="JA",NOT(LEFT(Personeelsinzet!$P$16,10)="medewerker"),LEFT(Personeelsinzet!$B$43,1)="4"),CONCATENATE("WP- ",WB!$J$7),
IF(AND($B$300="JA",NOT(LEFT(Personeelsinzet!$P$16,10)="medewerker"),LEFT(Personeelsinzet!$B$43,1)="5"),CONCATENATE("WP- ",WB!$J$8),
IF(AND($B$300="JA",NOT(LEFT(Personeelsinzet!$P$16,10)="medewerker"),LEFT(Personeelsinzet!$B$43,1)="6"),CONCATENATE("WP- ",WB!$J$9),
IF(AND($B$300="JA",NOT(LEFT(Personeelsinzet!$P$16,10)="medewerker"),LEFT(Personeelsinzet!$B$43,1)="7"),CONCATENATE("WP- ",WB!$J$10),""))))))))</f>
        <v/>
      </c>
      <c r="C858" s="121">
        <f>IF(B858="",0,IF(Personeelsinzet!$D$93=$AP$5,Personeelsinzet!P$43*O$303,
IF(AND(Personeelsinzet!$D$93=WB!$AP$6,Personeelskosten!$D$11=WB!$Q$5),Personeelsinzet!P$43*WB!$R$12,
IF(AND(Personeelsinzet!$D$93=WB!$AP$6,Personeelskosten!$D$11=WB!$Q$6),Personeelsinzet!P$43*WB!$R$13,""))))</f>
        <v>0</v>
      </c>
      <c r="D858" s="122">
        <f>IF(AND(NOT(B858=""),NOT(LEFT(Personeelsinzet!P$16,10)="medewerker")),O$302,0)</f>
        <v>0</v>
      </c>
      <c r="E858">
        <f t="shared" si="12"/>
        <v>0</v>
      </c>
    </row>
    <row r="859" spans="1:5" x14ac:dyDescent="0.2">
      <c r="A859" t="str">
        <f>'Simulatie kostenplan'!$B$25</f>
        <v>Personeelskosten</v>
      </c>
      <c r="B859" s="120" t="str">
        <f>IF('Simulatie kostenplan'!$E$36='Simulatie kostenplan'!$F$22,"",IF(AND($B$300="JA",NOT(LEFT(Personeelsinzet!$P$16,10)="medewerker"),LEFT(Personeelsinzet!$B$44,1)="1"),CONCATENATE("WP- ",WB!$J$4),
IF(AND($B$300="JA",NOT(LEFT(Personeelsinzet!$P$16,10)="medewerker"),LEFT(Personeelsinzet!$B$44,1)="2"),CONCATENATE("WP- ",WB!$J$5),
IF(AND($B$300="JA",NOT(LEFT(Personeelsinzet!$P$16,10)="medewerker"),LEFT(Personeelsinzet!$B$44,1)="3"),CONCATENATE("WP- ",WB!$J$6),
IF(AND($B$300="JA",NOT(LEFT(Personeelsinzet!$P$16,10)="medewerker"),LEFT(Personeelsinzet!$B$44,1)="4"),CONCATENATE("WP- ",WB!$J$7),
IF(AND($B$300="JA",NOT(LEFT(Personeelsinzet!$P$16,10)="medewerker"),LEFT(Personeelsinzet!$B$44,1)="5"),CONCATENATE("WP- ",WB!$J$8),
IF(AND($B$300="JA",NOT(LEFT(Personeelsinzet!$P$16,10)="medewerker"),LEFT(Personeelsinzet!$B$44,1)="6"),CONCATENATE("WP- ",WB!$J$9),
IF(AND($B$300="JA",NOT(LEFT(Personeelsinzet!$P$16,10)="medewerker"),LEFT(Personeelsinzet!$B$44,1)="7"),CONCATENATE("WP- ",WB!$J$10),""))))))))</f>
        <v/>
      </c>
      <c r="C859" s="121">
        <f>IF(B859="",0,IF(Personeelsinzet!$D$93=$AP$5,Personeelsinzet!P$44*O$303,
IF(AND(Personeelsinzet!$D$93=WB!$AP$6,Personeelskosten!$D$11=WB!$Q$5),Personeelsinzet!P$44*WB!$R$12,
IF(AND(Personeelsinzet!$D$93=WB!$AP$6,Personeelskosten!$D$11=WB!$Q$6),Personeelsinzet!P$44*WB!$R$13,""))))</f>
        <v>0</v>
      </c>
      <c r="D859" s="122">
        <f>IF(AND(NOT(B859=""),NOT(LEFT(Personeelsinzet!P$16,10)="medewerker")),O$302,0)</f>
        <v>0</v>
      </c>
      <c r="E859">
        <f t="shared" si="12"/>
        <v>0</v>
      </c>
    </row>
    <row r="860" spans="1:5" x14ac:dyDescent="0.2">
      <c r="A860" t="str">
        <f>'Simulatie kostenplan'!$B$25</f>
        <v>Personeelskosten</v>
      </c>
      <c r="B860" s="120" t="str">
        <f>IF('Simulatie kostenplan'!$E$36='Simulatie kostenplan'!$F$22,"",IF(AND($B$300="JA",NOT(LEFT(Personeelsinzet!$P$16,10)="medewerker"),LEFT(Personeelsinzet!$B$45,1)="1"),CONCATENATE("WP- ",WB!$J$4),
IF(AND($B$300="JA",NOT(LEFT(Personeelsinzet!$P$16,10)="medewerker"),LEFT(Personeelsinzet!$B$45,1)="2"),CONCATENATE("WP- ",WB!$J$5),
IF(AND($B$300="JA",NOT(LEFT(Personeelsinzet!$P$16,10)="medewerker"),LEFT(Personeelsinzet!$B$45,1)="3"),CONCATENATE("WP- ",WB!$J$6),
IF(AND($B$300="JA",NOT(LEFT(Personeelsinzet!$P$16,10)="medewerker"),LEFT(Personeelsinzet!$B$45,1)="4"),CONCATENATE("WP- ",WB!$J$7),
IF(AND($B$300="JA",NOT(LEFT(Personeelsinzet!$P$16,10)="medewerker"),LEFT(Personeelsinzet!$B$45,1)="5"),CONCATENATE("WP- ",WB!$J$8),
IF(AND($B$300="JA",NOT(LEFT(Personeelsinzet!$P$16,10)="medewerker"),LEFT(Personeelsinzet!$B$45,1)="6"),CONCATENATE("WP- ",WB!$J$9),
IF(AND($B$300="JA",NOT(LEFT(Personeelsinzet!$P$16,10)="medewerker"),LEFT(Personeelsinzet!$B$45,1)="7"),CONCATENATE("WP- ",WB!$J$10),""))))))))</f>
        <v/>
      </c>
      <c r="C860" s="121">
        <f>IF(B860="",0,IF(Personeelsinzet!$D$93=$AP$5,Personeelsinzet!P$45*O$303,
IF(AND(Personeelsinzet!$D$93=WB!$AP$6,Personeelskosten!$D$11=WB!$Q$5),Personeelsinzet!P$45*WB!$R$12,
IF(AND(Personeelsinzet!$D$93=WB!$AP$6,Personeelskosten!$D$11=WB!$Q$6),Personeelsinzet!P$45*WB!$R$13,""))))</f>
        <v>0</v>
      </c>
      <c r="D860" s="122">
        <f>IF(AND(NOT(B860=""),NOT(LEFT(Personeelsinzet!P$16,10)="medewerker")),O$302,0)</f>
        <v>0</v>
      </c>
      <c r="E860">
        <f t="shared" si="12"/>
        <v>0</v>
      </c>
    </row>
    <row r="861" spans="1:5" x14ac:dyDescent="0.2">
      <c r="A861" t="str">
        <f>'Simulatie kostenplan'!$B$25</f>
        <v>Personeelskosten</v>
      </c>
      <c r="B861" s="120" t="str">
        <f>IF('Simulatie kostenplan'!$E$36='Simulatie kostenplan'!$F$22,"",IF(AND($B$300="JA",NOT(LEFT(Personeelsinzet!$P$16,10)="medewerker"),LEFT(Personeelsinzet!$B$46,1)="1"),CONCATENATE("WP- ",WB!$J$4),
IF(AND($B$300="JA",NOT(LEFT(Personeelsinzet!$P$16,10)="medewerker"),LEFT(Personeelsinzet!$B$46,1)="2"),CONCATENATE("WP- ",WB!$J$5),
IF(AND($B$300="JA",NOT(LEFT(Personeelsinzet!$P$16,10)="medewerker"),LEFT(Personeelsinzet!$B$46,1)="3"),CONCATENATE("WP- ",WB!$J$6),
IF(AND($B$300="JA",NOT(LEFT(Personeelsinzet!$P$16,10)="medewerker"),LEFT(Personeelsinzet!$B$46,1)="4"),CONCATENATE("WP- ",WB!$J$7),
IF(AND($B$300="JA",NOT(LEFT(Personeelsinzet!$P$16,10)="medewerker"),LEFT(Personeelsinzet!$B$46,1)="5"),CONCATENATE("WP- ",WB!$J$8),
IF(AND($B$300="JA",NOT(LEFT(Personeelsinzet!$P$16,10)="medewerker"),LEFT(Personeelsinzet!$B$46,1)="6"),CONCATENATE("WP- ",WB!$J$9),
IF(AND($B$300="JA",NOT(LEFT(Personeelsinzet!$P$16,10)="medewerker"),LEFT(Personeelsinzet!$B$46,1)="7"),CONCATENATE("WP- ",WB!$J$10),""))))))))</f>
        <v/>
      </c>
      <c r="C861" s="121">
        <f>IF(B861="",0,IF(Personeelsinzet!$D$93=$AP$5,Personeelsinzet!P$46*O$303,
IF(AND(Personeelsinzet!$D$93=WB!$AP$6,Personeelskosten!$D$11=WB!$Q$5),Personeelsinzet!P$46*WB!$R$12,
IF(AND(Personeelsinzet!$D$93=WB!$AP$6,Personeelskosten!$D$11=WB!$Q$6),Personeelsinzet!P$46*WB!$R$13,""))))</f>
        <v>0</v>
      </c>
      <c r="D861" s="122">
        <f>IF(AND(NOT(B861=""),NOT(LEFT(Personeelsinzet!P$16,10)="medewerker")),O$302,0)</f>
        <v>0</v>
      </c>
      <c r="E861">
        <f t="shared" si="12"/>
        <v>0</v>
      </c>
    </row>
    <row r="862" spans="1:5" x14ac:dyDescent="0.2">
      <c r="A862" t="str">
        <f>'Simulatie kostenplan'!$B$25</f>
        <v>Personeelskosten</v>
      </c>
      <c r="B862" s="120" t="str">
        <f>IF('Simulatie kostenplan'!$E$36='Simulatie kostenplan'!$F$22,"",IF(AND($B$300="JA",NOT(LEFT(Personeelsinzet!$P$16,10)="medewerker"),LEFT(Personeelsinzet!$B$47,1)="1"),CONCATENATE("WP- ",WB!$J$4),
IF(AND($B$300="JA",NOT(LEFT(Personeelsinzet!$P$16,10)="medewerker"),LEFT(Personeelsinzet!$B$47,1)="2"),CONCATENATE("WP- ",WB!$J$5),
IF(AND($B$300="JA",NOT(LEFT(Personeelsinzet!$P$16,10)="medewerker"),LEFT(Personeelsinzet!$B$47,1)="3"),CONCATENATE("WP- ",WB!$J$6),
IF(AND($B$300="JA",NOT(LEFT(Personeelsinzet!$P$16,10)="medewerker"),LEFT(Personeelsinzet!$B$47,1)="4"),CONCATENATE("WP- ",WB!$J$7),
IF(AND($B$300="JA",NOT(LEFT(Personeelsinzet!$P$16,10)="medewerker"),LEFT(Personeelsinzet!$B$47,1)="5"),CONCATENATE("WP- ",WB!$J$8),
IF(AND($B$300="JA",NOT(LEFT(Personeelsinzet!$P$16,10)="medewerker"),LEFT(Personeelsinzet!$B$47,1)="6"),CONCATENATE("WP- ",WB!$J$9),
IF(AND($B$300="JA",NOT(LEFT(Personeelsinzet!$P$16,10)="medewerker"),LEFT(Personeelsinzet!$B$47,1)="7"),CONCATENATE("WP- ",WB!$J$10),""))))))))</f>
        <v/>
      </c>
      <c r="C862" s="121">
        <f>IF(B862="",0,IF(Personeelsinzet!$D$93=$AP$5,Personeelsinzet!P$47*O$303,
IF(AND(Personeelsinzet!$D$93=WB!$AP$6,Personeelskosten!$D$11=WB!$Q$5),Personeelsinzet!P$47*WB!$R$12,
IF(AND(Personeelsinzet!$D$93=WB!$AP$6,Personeelskosten!$D$11=WB!$Q$6),Personeelsinzet!P$47*WB!$R$13,""))))</f>
        <v>0</v>
      </c>
      <c r="D862" s="122">
        <f>IF(AND(NOT(B862=""),NOT(LEFT(Personeelsinzet!P$16,10)="medewerker")),O$302,0)</f>
        <v>0</v>
      </c>
      <c r="E862">
        <f t="shared" si="12"/>
        <v>0</v>
      </c>
    </row>
    <row r="863" spans="1:5" x14ac:dyDescent="0.2">
      <c r="A863" t="str">
        <f>'Simulatie kostenplan'!$B$25</f>
        <v>Personeelskosten</v>
      </c>
      <c r="B863" s="120" t="str">
        <f>IF('Simulatie kostenplan'!$E$36='Simulatie kostenplan'!$F$22,"",IF(AND($B$300="JA",NOT(LEFT(Personeelsinzet!$P$16,10)="medewerker"),LEFT(Personeelsinzet!$B$48,1)="1"),CONCATENATE("WP- ",WB!$J$4),
IF(AND($B$300="JA",NOT(LEFT(Personeelsinzet!$P$16,10)="medewerker"),LEFT(Personeelsinzet!$B$48,1)="2"),CONCATENATE("WP- ",WB!$J$5),
IF(AND($B$300="JA",NOT(LEFT(Personeelsinzet!$P$16,10)="medewerker"),LEFT(Personeelsinzet!$B$48,1)="3"),CONCATENATE("WP- ",WB!$J$6),
IF(AND($B$300="JA",NOT(LEFT(Personeelsinzet!$P$16,10)="medewerker"),LEFT(Personeelsinzet!$B$48,1)="4"),CONCATENATE("WP- ",WB!$J$7),
IF(AND($B$300="JA",NOT(LEFT(Personeelsinzet!$P$16,10)="medewerker"),LEFT(Personeelsinzet!$B$48,1)="5"),CONCATENATE("WP- ",WB!$J$8),
IF(AND($B$300="JA",NOT(LEFT(Personeelsinzet!$P$16,10)="medewerker"),LEFT(Personeelsinzet!$B$48,1)="6"),CONCATENATE("WP- ",WB!$J$9),
IF(AND($B$300="JA",NOT(LEFT(Personeelsinzet!$P$16,10)="medewerker"),LEFT(Personeelsinzet!$B$48,1)="7"),CONCATENATE("WP- ",WB!$J$10),""))))))))</f>
        <v/>
      </c>
      <c r="C863" s="121">
        <f>IF(B863="",0,IF(Personeelsinzet!$D$93=$AP$5,Personeelsinzet!P$48*O$303,
IF(AND(Personeelsinzet!$D$93=WB!$AP$6,Personeelskosten!$D$11=WB!$Q$5),Personeelsinzet!P$48*WB!$R$12,
IF(AND(Personeelsinzet!$D$93=WB!$AP$6,Personeelskosten!$D$11=WB!$Q$6),Personeelsinzet!P$48*WB!$R$13,""))))</f>
        <v>0</v>
      </c>
      <c r="D863" s="122">
        <f>IF(AND(NOT(B863=""),NOT(LEFT(Personeelsinzet!P$16,10)="medewerker")),O$302,0)</f>
        <v>0</v>
      </c>
      <c r="E863">
        <f t="shared" si="12"/>
        <v>0</v>
      </c>
    </row>
    <row r="864" spans="1:5" x14ac:dyDescent="0.2">
      <c r="A864" t="str">
        <f>'Simulatie kostenplan'!$B$25</f>
        <v>Personeelskosten</v>
      </c>
      <c r="B864" s="120" t="str">
        <f>IF('Simulatie kostenplan'!$E$36='Simulatie kostenplan'!$F$22,"",IF(AND($B$300="JA",NOT(LEFT(Personeelsinzet!$P$16,10)="medewerker"),LEFT(Personeelsinzet!$B$49,1)="1"),CONCATENATE("WP- ",WB!$J$4),
IF(AND($B$300="JA",NOT(LEFT(Personeelsinzet!$P$16,10)="medewerker"),LEFT(Personeelsinzet!$B$49,1)="2"),CONCATENATE("WP- ",WB!$J$5),
IF(AND($B$300="JA",NOT(LEFT(Personeelsinzet!$P$16,10)="medewerker"),LEFT(Personeelsinzet!$B$49,1)="3"),CONCATENATE("WP- ",WB!$J$6),
IF(AND($B$300="JA",NOT(LEFT(Personeelsinzet!$P$16,10)="medewerker"),LEFT(Personeelsinzet!$B$49,1)="4"),CONCATENATE("WP- ",WB!$J$7),
IF(AND($B$300="JA",NOT(LEFT(Personeelsinzet!$P$16,10)="medewerker"),LEFT(Personeelsinzet!$B$49,1)="5"),CONCATENATE("WP- ",WB!$J$8),
IF(AND($B$300="JA",NOT(LEFT(Personeelsinzet!$P$16,10)="medewerker"),LEFT(Personeelsinzet!$B$49,1)="6"),CONCATENATE("WP- ",WB!$J$9),
IF(AND($B$300="JA",NOT(LEFT(Personeelsinzet!$P$16,10)="medewerker"),LEFT(Personeelsinzet!$B$49,1)="7"),CONCATENATE("WP- ",WB!$J$10),""))))))))</f>
        <v/>
      </c>
      <c r="C864" s="121">
        <f>IF(B864="",0,IF(Personeelsinzet!$D$93=$AP$5,Personeelsinzet!P$49*O$303,
IF(AND(Personeelsinzet!$D$93=WB!$AP$6,Personeelskosten!$D$11=WB!$Q$5),Personeelsinzet!P$49*WB!$R$12,
IF(AND(Personeelsinzet!$D$93=WB!$AP$6,Personeelskosten!$D$11=WB!$Q$6),Personeelsinzet!P$49*WB!$R$13,""))))</f>
        <v>0</v>
      </c>
      <c r="D864" s="122">
        <f>IF(AND(NOT(B864=""),NOT(LEFT(Personeelsinzet!P$16,10)="medewerker")),O$302,0)</f>
        <v>0</v>
      </c>
      <c r="E864">
        <f t="shared" si="12"/>
        <v>0</v>
      </c>
    </row>
    <row r="865" spans="1:6" x14ac:dyDescent="0.2">
      <c r="A865" t="str">
        <f>'Simulatie kostenplan'!$B$25</f>
        <v>Personeelskosten</v>
      </c>
      <c r="B865" s="120" t="str">
        <f>IF('Simulatie kostenplan'!$E$36='Simulatie kostenplan'!$F$22,"",IF(AND($B$300="JA",NOT(LEFT(Personeelsinzet!$P$16,10)="medewerker"),LEFT(Personeelsinzet!$B$50,1)="1"),CONCATENATE("WP- ",WB!$J$4),
IF(AND($B$300="JA",NOT(LEFT(Personeelsinzet!$P$16,10)="medewerker"),LEFT(Personeelsinzet!$B$50,1)="2"),CONCATENATE("WP- ",WB!$J$5),
IF(AND($B$300="JA",NOT(LEFT(Personeelsinzet!$P$16,10)="medewerker"),LEFT(Personeelsinzet!$B$50,1)="3"),CONCATENATE("WP- ",WB!$J$6),
IF(AND($B$300="JA",NOT(LEFT(Personeelsinzet!$P$16,10)="medewerker"),LEFT(Personeelsinzet!$B$50,1)="4"),CONCATENATE("WP- ",WB!$J$7),
IF(AND($B$300="JA",NOT(LEFT(Personeelsinzet!$P$16,10)="medewerker"),LEFT(Personeelsinzet!$B$50,1)="5"),CONCATENATE("WP- ",WB!$J$8),
IF(AND($B$300="JA",NOT(LEFT(Personeelsinzet!$P$16,10)="medewerker"),LEFT(Personeelsinzet!$B$50,1)="6"),CONCATENATE("WP- ",WB!$J$9),
IF(AND($B$300="JA",NOT(LEFT(Personeelsinzet!$P$16,10)="medewerker"),LEFT(Personeelsinzet!$B$50,1)="7"),CONCATENATE("WP- ",WB!$J$10),""))))))))</f>
        <v/>
      </c>
      <c r="C865" s="121">
        <f>IF(B865="",0,IF(Personeelsinzet!$D$93=$AP$5,Personeelsinzet!P$50*O$303,
IF(AND(Personeelsinzet!$D$93=WB!$AP$6,Personeelskosten!$D$11=WB!$Q$5),Personeelsinzet!P$50*WB!$R$12,
IF(AND(Personeelsinzet!$D$93=WB!$AP$6,Personeelskosten!$D$11=WB!$Q$6),Personeelsinzet!P$50*WB!$R$13,""))))</f>
        <v>0</v>
      </c>
      <c r="D865" s="122">
        <f>IF(AND(NOT(B865=""),NOT(LEFT(Personeelsinzet!P$16,10)="medewerker")),O$302,0)</f>
        <v>0</v>
      </c>
      <c r="E865">
        <f t="shared" si="12"/>
        <v>0</v>
      </c>
    </row>
    <row r="866" spans="1:6" x14ac:dyDescent="0.2">
      <c r="A866" t="str">
        <f>'Simulatie kostenplan'!$B$25</f>
        <v>Personeelskosten</v>
      </c>
      <c r="B866" s="120" t="str">
        <f>IF('Simulatie kostenplan'!$E$36='Simulatie kostenplan'!$F$22,"",IF(AND($B$300="JA",NOT(LEFT(Personeelsinzet!$P$16,10)="medewerker"),LEFT(Personeelsinzet!$B$51,1)="1"),CONCATENATE("WP- ",WB!$J$4),
IF(AND($B$300="JA",NOT(LEFT(Personeelsinzet!$P$16,10)="medewerker"),LEFT(Personeelsinzet!$B$51,1)="2"),CONCATENATE("WP- ",WB!$J$5),
IF(AND($B$300="JA",NOT(LEFT(Personeelsinzet!$P$16,10)="medewerker"),LEFT(Personeelsinzet!$B$51,1)="3"),CONCATENATE("WP- ",WB!$J$6),
IF(AND($B$300="JA",NOT(LEFT(Personeelsinzet!$P$16,10)="medewerker"),LEFT(Personeelsinzet!$B$51,1)="4"),CONCATENATE("WP- ",WB!$J$7),
IF(AND($B$300="JA",NOT(LEFT(Personeelsinzet!$P$16,10)="medewerker"),LEFT(Personeelsinzet!$B$51,1)="5"),CONCATENATE("WP- ",WB!$J$8),
IF(AND($B$300="JA",NOT(LEFT(Personeelsinzet!$P$16,10)="medewerker"),LEFT(Personeelsinzet!$B$51,1)="6"),CONCATENATE("WP- ",WB!$J$9),
IF(AND($B$300="JA",NOT(LEFT(Personeelsinzet!$P$16,10)="medewerker"),LEFT(Personeelsinzet!$B$51,1)="7"),CONCATENATE("WP- ",WB!$J$10),""))))))))</f>
        <v/>
      </c>
      <c r="C866" s="121">
        <f>IF(B866="",0,IF(Personeelsinzet!$D$93=$AP$5,Personeelsinzet!P$51*O$303,
IF(AND(Personeelsinzet!$D$93=WB!$AP$6,Personeelskosten!$D$11=WB!$Q$5),Personeelsinzet!P$51*WB!$R$12,
IF(AND(Personeelsinzet!$D$93=WB!$AP$6,Personeelskosten!$D$11=WB!$Q$6),Personeelsinzet!P$51*WB!$R$13,""))))</f>
        <v>0</v>
      </c>
      <c r="D866" s="122">
        <f>IF(AND(NOT(B866=""),NOT(LEFT(Personeelsinzet!P$16,10)="medewerker")),O$302,0)</f>
        <v>0</v>
      </c>
      <c r="E866">
        <f t="shared" si="12"/>
        <v>0</v>
      </c>
    </row>
    <row r="867" spans="1:6" x14ac:dyDescent="0.2">
      <c r="A867" t="str">
        <f>'Simulatie kostenplan'!$B$25</f>
        <v>Personeelskosten</v>
      </c>
      <c r="B867" s="120" t="str">
        <f>IF('Simulatie kostenplan'!$E$36='Simulatie kostenplan'!$F$22,"",IF(AND($B$300="JA",NOT(LEFT(Personeelsinzet!$P$16,10)="medewerker"),LEFT(Personeelsinzet!$B$52,1)="1"),CONCATENATE("WP- ",WB!$J$4),
IF(AND($B$300="JA",NOT(LEFT(Personeelsinzet!$P$16,10)="medewerker"),LEFT(Personeelsinzet!$B$52,1)="2"),CONCATENATE("WP- ",WB!$J$5),
IF(AND($B$300="JA",NOT(LEFT(Personeelsinzet!$P$16,10)="medewerker"),LEFT(Personeelsinzet!$B$52,1)="3"),CONCATENATE("WP- ",WB!$J$6),
IF(AND($B$300="JA",NOT(LEFT(Personeelsinzet!$P$16,10)="medewerker"),LEFT(Personeelsinzet!$B$52,1)="4"),CONCATENATE("WP- ",WB!$J$7),
IF(AND($B$300="JA",NOT(LEFT(Personeelsinzet!$P$16,10)="medewerker"),LEFT(Personeelsinzet!$B$52,1)="5"),CONCATENATE("WP- ",WB!$J$8),
IF(AND($B$300="JA",NOT(LEFT(Personeelsinzet!$P$16,10)="medewerker"),LEFT(Personeelsinzet!$B$52,1)="6"),CONCATENATE("WP- ",WB!$J$9),
IF(AND($B$300="JA",NOT(LEFT(Personeelsinzet!$P$16,10)="medewerker"),LEFT(Personeelsinzet!$B$52,1)="7"),CONCATENATE("WP- ",WB!$J$10),""))))))))</f>
        <v/>
      </c>
      <c r="C867" s="121">
        <f>IF(B867="",0,IF(Personeelsinzet!$D$93=$AP$5,Personeelsinzet!P$52*O$303,
IF(AND(Personeelsinzet!$D$93=WB!$AP$6,Personeelskosten!$D$11=WB!$Q$5),Personeelsinzet!P$52*WB!$R$12,
IF(AND(Personeelsinzet!$D$93=WB!$AP$6,Personeelskosten!$D$11=WB!$Q$6),Personeelsinzet!P$52*WB!$R$13,""))))</f>
        <v>0</v>
      </c>
      <c r="D867" s="122">
        <f>IF(AND(NOT(B867=""),NOT(LEFT(Personeelsinzet!P$16,10)="medewerker")),O$302,0)</f>
        <v>0</v>
      </c>
      <c r="E867">
        <f t="shared" si="12"/>
        <v>0</v>
      </c>
    </row>
    <row r="868" spans="1:6" x14ac:dyDescent="0.2">
      <c r="A868" t="str">
        <f>'Simulatie kostenplan'!$B$25</f>
        <v>Personeelskosten</v>
      </c>
      <c r="B868" s="120" t="str">
        <f>IF('Simulatie kostenplan'!$E$36='Simulatie kostenplan'!$F$22,"",IF(AND($B$300="JA",NOT(LEFT(Personeelsinzet!$P$16,10)="medewerker"),LEFT(Personeelsinzet!$B$53,1)="1"),CONCATENATE("WP- ",WB!$J$4),
IF(AND($B$300="JA",NOT(LEFT(Personeelsinzet!$P$16,10)="medewerker"),LEFT(Personeelsinzet!$B$53,1)="2"),CONCATENATE("WP- ",WB!$J$5),
IF(AND($B$300="JA",NOT(LEFT(Personeelsinzet!$P$16,10)="medewerker"),LEFT(Personeelsinzet!$B$53,1)="3"),CONCATENATE("WP- ",WB!$J$6),
IF(AND($B$300="JA",NOT(LEFT(Personeelsinzet!$P$16,10)="medewerker"),LEFT(Personeelsinzet!$B$53,1)="4"),CONCATENATE("WP- ",WB!$J$7),
IF(AND($B$300="JA",NOT(LEFT(Personeelsinzet!$P$16,10)="medewerker"),LEFT(Personeelsinzet!$B$53,1)="5"),CONCATENATE("WP- ",WB!$J$8),
IF(AND($B$300="JA",NOT(LEFT(Personeelsinzet!$P$16,10)="medewerker"),LEFT(Personeelsinzet!$B$53,1)="6"),CONCATENATE("WP- ",WB!$J$9),
IF(AND($B$300="JA",NOT(LEFT(Personeelsinzet!$P$16,10)="medewerker"),LEFT(Personeelsinzet!$B$53,1)="7"),CONCATENATE("WP- ",WB!$J$10),""))))))))</f>
        <v/>
      </c>
      <c r="C868" s="121">
        <f>IF(B868="",0,IF(Personeelsinzet!$D$93=$AP$5,Personeelsinzet!P$53*O$303,
IF(AND(Personeelsinzet!$D$93=WB!$AP$6,Personeelskosten!$D$11=WB!$Q$5),Personeelsinzet!P$53*WB!$R$12,
IF(AND(Personeelsinzet!$D$93=WB!$AP$6,Personeelskosten!$D$11=WB!$Q$6),Personeelsinzet!P$53*WB!$R$13,""))))</f>
        <v>0</v>
      </c>
      <c r="D868" s="122">
        <f>IF(AND(NOT(B868=""),NOT(LEFT(Personeelsinzet!P$16,10)="medewerker")),O$302,0)</f>
        <v>0</v>
      </c>
      <c r="E868">
        <f t="shared" si="12"/>
        <v>0</v>
      </c>
    </row>
    <row r="869" spans="1:6" x14ac:dyDescent="0.2">
      <c r="A869" t="str">
        <f>'Simulatie kostenplan'!$B$25</f>
        <v>Personeelskosten</v>
      </c>
      <c r="B869" s="120" t="str">
        <f>IF('Simulatie kostenplan'!$E$36='Simulatie kostenplan'!$F$22,"",IF(AND($B$300="JA",NOT(LEFT(Personeelsinzet!$P$16,10)="medewerker"),LEFT(Personeelsinzet!$B$54,1)="1"),CONCATENATE("WP- ",WB!$J$4),
IF(AND($B$300="JA",NOT(LEFT(Personeelsinzet!$P$16,10)="medewerker"),LEFT(Personeelsinzet!$B$54,1)="2"),CONCATENATE("WP- ",WB!$J$5),
IF(AND($B$300="JA",NOT(LEFT(Personeelsinzet!$P$16,10)="medewerker"),LEFT(Personeelsinzet!$B$54,1)="3"),CONCATENATE("WP- ",WB!$J$6),
IF(AND($B$300="JA",NOT(LEFT(Personeelsinzet!$P$16,10)="medewerker"),LEFT(Personeelsinzet!$B$54,1)="4"),CONCATENATE("WP- ",WB!$J$7),
IF(AND($B$300="JA",NOT(LEFT(Personeelsinzet!$P$16,10)="medewerker"),LEFT(Personeelsinzet!$B$54,1)="5"),CONCATENATE("WP- ",WB!$J$8),
IF(AND($B$300="JA",NOT(LEFT(Personeelsinzet!$P$16,10)="medewerker"),LEFT(Personeelsinzet!$B$54,1)="6"),CONCATENATE("WP- ",WB!$J$9),
IF(AND($B$300="JA",NOT(LEFT(Personeelsinzet!$P$16,10)="medewerker"),LEFT(Personeelsinzet!$B$54,1)="7"),CONCATENATE("WP- ",WB!$J$10),""))))))))</f>
        <v/>
      </c>
      <c r="C869" s="121">
        <f>IF(B869="",0,IF(Personeelsinzet!$D$93=$AP$5,Personeelsinzet!P$54*O$303,
IF(AND(Personeelsinzet!$D$93=WB!$AP$6,Personeelskosten!$D$11=WB!$Q$5),Personeelsinzet!P$54*WB!$R$12,
IF(AND(Personeelsinzet!$D$93=WB!$AP$6,Personeelskosten!$D$11=WB!$Q$6),Personeelsinzet!P$54*WB!$R$13,""))))</f>
        <v>0</v>
      </c>
      <c r="D869" s="122">
        <f>IF(AND(NOT(B869=""),NOT(LEFT(Personeelsinzet!P$16,10)="medewerker")),O$302,0)</f>
        <v>0</v>
      </c>
      <c r="E869">
        <f t="shared" si="12"/>
        <v>0</v>
      </c>
    </row>
    <row r="870" spans="1:6" x14ac:dyDescent="0.2">
      <c r="A870" t="str">
        <f>'Simulatie kostenplan'!$B$25</f>
        <v>Personeelskosten</v>
      </c>
      <c r="B870" s="120" t="str">
        <f>IF('Simulatie kostenplan'!$E$36='Simulatie kostenplan'!$F$22,"",IF(AND($B$300="JA",NOT(LEFT(Personeelsinzet!$P$16,10)="medewerker"),LEFT(Personeelsinzet!$B$55,1)="1"),CONCATENATE("WP- ",WB!$J$4),
IF(AND($B$300="JA",NOT(LEFT(Personeelsinzet!$P$16,10)="medewerker"),LEFT(Personeelsinzet!$B$55,1)="2"),CONCATENATE("WP- ",WB!$J$5),
IF(AND($B$300="JA",NOT(LEFT(Personeelsinzet!$P$16,10)="medewerker"),LEFT(Personeelsinzet!$B$55,1)="3"),CONCATENATE("WP- ",WB!$J$6),
IF(AND($B$300="JA",NOT(LEFT(Personeelsinzet!$P$16,10)="medewerker"),LEFT(Personeelsinzet!$B$55,1)="4"),CONCATENATE("WP- ",WB!$J$7),
IF(AND($B$300="JA",NOT(LEFT(Personeelsinzet!$P$16,10)="medewerker"),LEFT(Personeelsinzet!$B$55,1)="5"),CONCATENATE("WP- ",WB!$J$8),
IF(AND($B$300="JA",NOT(LEFT(Personeelsinzet!$P$16,10)="medewerker"),LEFT(Personeelsinzet!$B$55,1)="6"),CONCATENATE("WP- ",WB!$J$9),
IF(AND($B$300="JA",NOT(LEFT(Personeelsinzet!$P$16,10)="medewerker"),LEFT(Personeelsinzet!$B$55,1)="7"),CONCATENATE("WP- ",WB!$J$10),""))))))))</f>
        <v/>
      </c>
      <c r="C870" s="121">
        <f>IF(B870="",0,IF(Personeelsinzet!$D$93=$AP$5,Personeelsinzet!P$55*O$303,
IF(AND(Personeelsinzet!$D$93=WB!$AP$6,Personeelskosten!$D$11=WB!$Q$5),Personeelsinzet!P$55*WB!$R$12,
IF(AND(Personeelsinzet!$D$93=WB!$AP$6,Personeelskosten!$D$11=WB!$Q$6),Personeelsinzet!P$55*WB!$R$13,""))))</f>
        <v>0</v>
      </c>
      <c r="D870" s="122">
        <f>IF(AND(NOT(B870=""),NOT(LEFT(Personeelsinzet!P$16,10)="medewerker")),O$302,0)</f>
        <v>0</v>
      </c>
      <c r="E870">
        <f t="shared" si="12"/>
        <v>0</v>
      </c>
    </row>
    <row r="871" spans="1:6" x14ac:dyDescent="0.2">
      <c r="A871" t="str">
        <f>'Simulatie kostenplan'!$B$25</f>
        <v>Personeelskosten</v>
      </c>
      <c r="B871" s="120" t="str">
        <f>IF('Simulatie kostenplan'!$E$36='Simulatie kostenplan'!$F$22,"",IF(AND($B$300="JA",NOT(LEFT(Personeelsinzet!$Q$16,10)="medewerker"),LEFT(Personeelsinzet!$B$21,1)="1"),CONCATENATE("WP- ",WB!$J$4),
IF(AND($B$300="JA",NOT(LEFT(Personeelsinzet!$Q$16,10)="medewerker"),LEFT(Personeelsinzet!$B$21,1)="2"),CONCATENATE("WP- ",WB!$J$5),
IF(AND($B$300="JA",NOT(LEFT(Personeelsinzet!$Q$16,10)="medewerker"),LEFT(Personeelsinzet!$B$21,1)="3"),CONCATENATE("WP- ",WB!$J$6),
IF(AND($B$300="JA",NOT(LEFT(Personeelsinzet!$Q$16,10)="medewerker"),LEFT(Personeelsinzet!$B$21,1)="4"),CONCATENATE("WP- ",WB!$J$7),
IF(AND($B$300="JA",NOT(LEFT(Personeelsinzet!$Q$16,10)="medewerker"),LEFT(Personeelsinzet!$B$21,1)="5"),CONCATENATE("WP- ",WB!$J$8),
IF(AND($B$300="JA",NOT(LEFT(Personeelsinzet!$Q$16,10)="medewerker"),LEFT(Personeelsinzet!$B$21,1)="6"),CONCATENATE("WP- ",WB!$J$9),
IF(AND($B$300="JA",NOT(LEFT(Personeelsinzet!$Q$16,10)="medewerker"),LEFT(Personeelsinzet!$B$21,1)="7"),CONCATENATE("WP- ",WB!$J$10),""))))))))</f>
        <v/>
      </c>
      <c r="C871" s="121">
        <f>IF(B871="",0,IF(Personeelsinzet!$D$93=$AP$5,Personeelsinzet!Q$21*P$303,
IF(AND(Personeelsinzet!$D$93=WB!$AP$6,Personeelskosten!$D$11=WB!$Q$5),Personeelsinzet!Q$21*WB!$R$12,
IF(AND(Personeelsinzet!$D$93=WB!$AP$6,Personeelskosten!$D$11=WB!$Q$6),Personeelsinzet!Q$21*WB!$R$13,""))))</f>
        <v>0</v>
      </c>
      <c r="D871" s="122">
        <f>IF(AND(NOT(B871=""),NOT(LEFT(Personeelsinzet!Q$16,10)="medewerker")),P$302,0)</f>
        <v>0</v>
      </c>
      <c r="E871">
        <f t="shared" si="12"/>
        <v>0</v>
      </c>
      <c r="F871" s="120"/>
    </row>
    <row r="872" spans="1:6" x14ac:dyDescent="0.2">
      <c r="A872" t="str">
        <f>'Simulatie kostenplan'!$B$25</f>
        <v>Personeelskosten</v>
      </c>
      <c r="B872" s="120" t="str">
        <f>IF('Simulatie kostenplan'!$E$36='Simulatie kostenplan'!$F$22,"",IF(AND($B$300="JA",NOT(LEFT(Personeelsinzet!$Q$16,10)="medewerker"),LEFT(Personeelsinzet!$B$22,1)="1"),CONCATENATE("WP- ",WB!$J$4),
IF(AND($B$300="JA",NOT(LEFT(Personeelsinzet!$Q$16,10)="medewerker"),LEFT(Personeelsinzet!$B$22,1)="2"),CONCATENATE("WP- ",WB!$J$5),
IF(AND($B$300="JA",NOT(LEFT(Personeelsinzet!$Q$16,10)="medewerker"),LEFT(Personeelsinzet!$B$22,1)="3"),CONCATENATE("WP- ",WB!$J$6),
IF(AND($B$300="JA",NOT(LEFT(Personeelsinzet!$Q$16,10)="medewerker"),LEFT(Personeelsinzet!$B$22,1)="4"),CONCATENATE("WP- ",WB!$J$7),
IF(AND($B$300="JA",NOT(LEFT(Personeelsinzet!$Q$16,10)="medewerker"),LEFT(Personeelsinzet!$B$22,1)="5"),CONCATENATE("WP- ",WB!$J$8),
IF(AND($B$300="JA",NOT(LEFT(Personeelsinzet!$Q$16,10)="medewerker"),LEFT(Personeelsinzet!$B$22,1)="6"),CONCATENATE("WP- ",WB!$J$9),
IF(AND($B$300="JA",NOT(LEFT(Personeelsinzet!$Q$16,10)="medewerker"),LEFT(Personeelsinzet!$B$22,1)="7"),CONCATENATE("WP- ",WB!$J$10),""))))))))</f>
        <v/>
      </c>
      <c r="C872" s="121">
        <f>IF(B872="",0,IF(Personeelsinzet!$D$93=$AP$5,Personeelsinzet!Q$22*P$303,
IF(AND(Personeelsinzet!$D$93=WB!$AP$6,Personeelskosten!$D$11=WB!$Q$5),Personeelsinzet!Q$22*WB!$R$12,
IF(AND(Personeelsinzet!$D$93=WB!$AP$6,Personeelskosten!$D$11=WB!$Q$6),Personeelsinzet!Q$22*WB!$R$13,""))))</f>
        <v>0</v>
      </c>
      <c r="D872" s="122">
        <f>IF(AND(NOT(B872=""),NOT(LEFT(Personeelsinzet!Q$16,10)="medewerker")),P$302,0)</f>
        <v>0</v>
      </c>
      <c r="E872">
        <f t="shared" si="12"/>
        <v>0</v>
      </c>
    </row>
    <row r="873" spans="1:6" x14ac:dyDescent="0.2">
      <c r="A873" t="str">
        <f>'Simulatie kostenplan'!$B$25</f>
        <v>Personeelskosten</v>
      </c>
      <c r="B873" s="120" t="str">
        <f>IF('Simulatie kostenplan'!$E$36='Simulatie kostenplan'!$F$22,"",IF(AND($B$300="JA",NOT(LEFT(Personeelsinzet!$Q$16,10)="medewerker"),LEFT(Personeelsinzet!$B$23,1)="1"),CONCATENATE("WP- ",WB!$J$4),
IF(AND($B$300="JA",NOT(LEFT(Personeelsinzet!$Q$16,10)="medewerker"),LEFT(Personeelsinzet!$B$23,1)="2"),CONCATENATE("WP- ",WB!$J$5),
IF(AND($B$300="JA",NOT(LEFT(Personeelsinzet!$Q$16,10)="medewerker"),LEFT(Personeelsinzet!$B$23,1)="3"),CONCATENATE("WP- ",WB!$J$6),
IF(AND($B$300="JA",NOT(LEFT(Personeelsinzet!$Q$16,10)="medewerker"),LEFT(Personeelsinzet!$B$23,1)="4"),CONCATENATE("WP- ",WB!$J$7),
IF(AND($B$300="JA",NOT(LEFT(Personeelsinzet!$Q$16,10)="medewerker"),LEFT(Personeelsinzet!$B$23,1)="5"),CONCATENATE("WP- ",WB!$J$8),
IF(AND($B$300="JA",NOT(LEFT(Personeelsinzet!$Q$16,10)="medewerker"),LEFT(Personeelsinzet!$B$23,1)="6"),CONCATENATE("WP- ",WB!$J$9),
IF(AND($B$300="JA",NOT(LEFT(Personeelsinzet!$Q$16,10)="medewerker"),LEFT(Personeelsinzet!$B$23,1)="7"),CONCATENATE("WP- ",WB!$J$10),""))))))))</f>
        <v/>
      </c>
      <c r="C873" s="121">
        <f>IF(B873="",0,IF(Personeelsinzet!$D$93=$AP$5,Personeelsinzet!Q$23*P$303,
IF(AND(Personeelsinzet!$D$93=WB!$AP$6,Personeelskosten!$D$11=WB!$Q$5),Personeelsinzet!Q$23*WB!$R$12,
IF(AND(Personeelsinzet!$D$93=WB!$AP$6,Personeelskosten!$D$11=WB!$Q$6),Personeelsinzet!Q$23*WB!$R$13,""))))</f>
        <v>0</v>
      </c>
      <c r="D873" s="122">
        <f>IF(AND(NOT(B873=""),NOT(LEFT(Personeelsinzet!Q$16,10)="medewerker")),P$302,0)</f>
        <v>0</v>
      </c>
      <c r="E873">
        <f t="shared" si="12"/>
        <v>0</v>
      </c>
    </row>
    <row r="874" spans="1:6" x14ac:dyDescent="0.2">
      <c r="A874" t="str">
        <f>'Simulatie kostenplan'!$B$25</f>
        <v>Personeelskosten</v>
      </c>
      <c r="B874" s="120" t="str">
        <f>IF('Simulatie kostenplan'!$E$36='Simulatie kostenplan'!$F$22,"",IF(AND($B$300="JA",NOT(LEFT(Personeelsinzet!$Q$16,10)="medewerker"),LEFT(Personeelsinzet!$B$24,1)="1"),CONCATENATE("WP- ",WB!$J$4),
IF(AND($B$300="JA",NOT(LEFT(Personeelsinzet!$Q$16,10)="medewerker"),LEFT(Personeelsinzet!$B$24,1)="2"),CONCATENATE("WP- ",WB!$J$5),
IF(AND($B$300="JA",NOT(LEFT(Personeelsinzet!$Q$16,10)="medewerker"),LEFT(Personeelsinzet!$B$24,1)="3"),CONCATENATE("WP- ",WB!$J$6),
IF(AND($B$300="JA",NOT(LEFT(Personeelsinzet!$Q$16,10)="medewerker"),LEFT(Personeelsinzet!$B$24,1)="4"),CONCATENATE("WP- ",WB!$J$7),
IF(AND($B$300="JA",NOT(LEFT(Personeelsinzet!$Q$16,10)="medewerker"),LEFT(Personeelsinzet!$B$24,1)="5"),CONCATENATE("WP- ",WB!$J$8),
IF(AND($B$300="JA",NOT(LEFT(Personeelsinzet!$Q$16,10)="medewerker"),LEFT(Personeelsinzet!$B$24,1)="6"),CONCATENATE("WP- ",WB!$J$9),
IF(AND($B$300="JA",NOT(LEFT(Personeelsinzet!$Q$16,10)="medewerker"),LEFT(Personeelsinzet!$B$24,1)="7"),CONCATENATE("WP- ",WB!$J$10),""))))))))</f>
        <v/>
      </c>
      <c r="C874" s="121">
        <f>IF(B874="",0,IF(Personeelsinzet!$D$93=$AP$5,Personeelsinzet!Q$24*P$303,
IF(AND(Personeelsinzet!$D$93=WB!$AP$6,Personeelskosten!$D$11=WB!$Q$5),Personeelsinzet!Q$24*WB!$R$12,
IF(AND(Personeelsinzet!$D$93=WB!$AP$6,Personeelskosten!$D$11=WB!$Q$6),Personeelsinzet!Q$24*WB!$R$13,""))))</f>
        <v>0</v>
      </c>
      <c r="D874" s="122">
        <f>IF(AND(NOT(B874=""),NOT(LEFT(Personeelsinzet!Q$16,10)="medewerker")),P$302,0)</f>
        <v>0</v>
      </c>
      <c r="E874">
        <f t="shared" si="12"/>
        <v>0</v>
      </c>
    </row>
    <row r="875" spans="1:6" x14ac:dyDescent="0.2">
      <c r="A875" t="str">
        <f>'Simulatie kostenplan'!$B$25</f>
        <v>Personeelskosten</v>
      </c>
      <c r="B875" s="120" t="str">
        <f>IF('Simulatie kostenplan'!$E$36='Simulatie kostenplan'!$F$22,"",IF(AND($B$300="JA",NOT(LEFT(Personeelsinzet!$Q$16,10)="medewerker"),LEFT(Personeelsinzet!$B$25,1)="1"),CONCATENATE("WP- ",WB!$J$4),
IF(AND($B$300="JA",NOT(LEFT(Personeelsinzet!$Q$16,10)="medewerker"),LEFT(Personeelsinzet!$B$25,1)="2"),CONCATENATE("WP- ",WB!$J$5),
IF(AND($B$300="JA",NOT(LEFT(Personeelsinzet!$Q$16,10)="medewerker"),LEFT(Personeelsinzet!$B$25,1)="3"),CONCATENATE("WP- ",WB!$J$6),
IF(AND($B$300="JA",NOT(LEFT(Personeelsinzet!$Q$16,10)="medewerker"),LEFT(Personeelsinzet!$B$25,1)="4"),CONCATENATE("WP- ",WB!$J$7),
IF(AND($B$300="JA",NOT(LEFT(Personeelsinzet!$Q$16,10)="medewerker"),LEFT(Personeelsinzet!$B$25,1)="5"),CONCATENATE("WP- ",WB!$J$8),
IF(AND($B$300="JA",NOT(LEFT(Personeelsinzet!$Q$16,10)="medewerker"),LEFT(Personeelsinzet!$B$25,1)="6"),CONCATENATE("WP- ",WB!$J$9),
IF(AND($B$300="JA",NOT(LEFT(Personeelsinzet!$Q$16,10)="medewerker"),LEFT(Personeelsinzet!$B$25,1)="7"),CONCATENATE("WP- ",WB!$J$10),""))))))))</f>
        <v/>
      </c>
      <c r="C875" s="121">
        <f>IF(B875="",0,IF(Personeelsinzet!$D$93=$AP$5,Personeelsinzet!Q$25*P$303,
IF(AND(Personeelsinzet!$D$93=WB!$AP$6,Personeelskosten!$D$11=WB!$Q$5),Personeelsinzet!Q$25*WB!$R$12,
IF(AND(Personeelsinzet!$D$93=WB!$AP$6,Personeelskosten!$D$11=WB!$Q$6),Personeelsinzet!Q$25*WB!$R$13,""))))</f>
        <v>0</v>
      </c>
      <c r="D875" s="122">
        <f>IF(AND(NOT(B875=""),NOT(LEFT(Personeelsinzet!Q$16,10)="medewerker")),P$302,0)</f>
        <v>0</v>
      </c>
      <c r="E875">
        <f t="shared" si="12"/>
        <v>0</v>
      </c>
    </row>
    <row r="876" spans="1:6" x14ac:dyDescent="0.2">
      <c r="A876" t="str">
        <f>'Simulatie kostenplan'!$B$25</f>
        <v>Personeelskosten</v>
      </c>
      <c r="B876" s="120" t="str">
        <f>IF('Simulatie kostenplan'!$E$36='Simulatie kostenplan'!$F$22,"",IF(AND($B$300="JA",NOT(LEFT(Personeelsinzet!$Q$16,10)="medewerker"),LEFT(Personeelsinzet!$B$26,1)="1"),CONCATENATE("WP- ",WB!$J$4),
IF(AND($B$300="JA",NOT(LEFT(Personeelsinzet!$Q$16,10)="medewerker"),LEFT(Personeelsinzet!$B$26,1)="2"),CONCATENATE("WP- ",WB!$J$5),
IF(AND($B$300="JA",NOT(LEFT(Personeelsinzet!$Q$16,10)="medewerker"),LEFT(Personeelsinzet!$B$26,1)="3"),CONCATENATE("WP- ",WB!$J$6),
IF(AND($B$300="JA",NOT(LEFT(Personeelsinzet!$Q$16,10)="medewerker"),LEFT(Personeelsinzet!$B$26,1)="4"),CONCATENATE("WP- ",WB!$J$7),
IF(AND($B$300="JA",NOT(LEFT(Personeelsinzet!$Q$16,10)="medewerker"),LEFT(Personeelsinzet!$B$26,1)="5"),CONCATENATE("WP- ",WB!$J$8),
IF(AND($B$300="JA",NOT(LEFT(Personeelsinzet!$Q$16,10)="medewerker"),LEFT(Personeelsinzet!$B$26,1)="6"),CONCATENATE("WP- ",WB!$J$9),
IF(AND($B$300="JA",NOT(LEFT(Personeelsinzet!$Q$16,10)="medewerker"),LEFT(Personeelsinzet!$B$26,1)="7"),CONCATENATE("WP- ",WB!$J$10),""))))))))</f>
        <v/>
      </c>
      <c r="C876" s="121">
        <f>IF(B876="",0,IF(Personeelsinzet!$D$93=$AP$5,Personeelsinzet!Q$26*P$303,
IF(AND(Personeelsinzet!$D$93=WB!$AP$6,Personeelskosten!$D$11=WB!$Q$5),Personeelsinzet!Q$26*WB!$R$12,
IF(AND(Personeelsinzet!$D$93=WB!$AP$6,Personeelskosten!$D$11=WB!$Q$6),Personeelsinzet!Q$26*WB!$R$13,""))))</f>
        <v>0</v>
      </c>
      <c r="D876" s="122">
        <f>IF(AND(NOT(B876=""),NOT(LEFT(Personeelsinzet!Q$16,10)="medewerker")),P$302,0)</f>
        <v>0</v>
      </c>
      <c r="E876">
        <f t="shared" si="12"/>
        <v>0</v>
      </c>
    </row>
    <row r="877" spans="1:6" x14ac:dyDescent="0.2">
      <c r="A877" t="str">
        <f>'Simulatie kostenplan'!$B$25</f>
        <v>Personeelskosten</v>
      </c>
      <c r="B877" s="120" t="str">
        <f>IF('Simulatie kostenplan'!$E$36='Simulatie kostenplan'!$F$22,"",IF(AND($B$300="JA",NOT(LEFT(Personeelsinzet!$Q$16,10)="medewerker"),LEFT(Personeelsinzet!$B$27,1)="1"),CONCATENATE("WP- ",WB!$J$4),
IF(AND($B$300="JA",NOT(LEFT(Personeelsinzet!$Q$16,10)="medewerker"),LEFT(Personeelsinzet!$B$27,1)="2"),CONCATENATE("WP- ",WB!$J$5),
IF(AND($B$300="JA",NOT(LEFT(Personeelsinzet!$Q$16,10)="medewerker"),LEFT(Personeelsinzet!$B$27,1)="3"),CONCATENATE("WP- ",WB!$J$6),
IF(AND($B$300="JA",NOT(LEFT(Personeelsinzet!$Q$16,10)="medewerker"),LEFT(Personeelsinzet!$B$27,1)="4"),CONCATENATE("WP- ",WB!$J$7),
IF(AND($B$300="JA",NOT(LEFT(Personeelsinzet!$Q$16,10)="medewerker"),LEFT(Personeelsinzet!$B$27,1)="5"),CONCATENATE("WP- ",WB!$J$8),
IF(AND($B$300="JA",NOT(LEFT(Personeelsinzet!$Q$16,10)="medewerker"),LEFT(Personeelsinzet!$B$27,1)="6"),CONCATENATE("WP- ",WB!$J$9),
IF(AND($B$300="JA",NOT(LEFT(Personeelsinzet!$Q$16,10)="medewerker"),LEFT(Personeelsinzet!$B$27,1)="7"),CONCATENATE("WP- ",WB!$J$10),""))))))))</f>
        <v/>
      </c>
      <c r="C877" s="121">
        <f>IF(B877="",0,IF(Personeelsinzet!$D$93=$AP$5,Personeelsinzet!Q$27*P$303,
IF(AND(Personeelsinzet!$D$93=WB!$AP$6,Personeelskosten!$D$11=WB!$Q$5),Personeelsinzet!Q$27*WB!$R$12,
IF(AND(Personeelsinzet!$D$93=WB!$AP$6,Personeelskosten!$D$11=WB!$Q$6),Personeelsinzet!Q$27*WB!$R$13,""))))</f>
        <v>0</v>
      </c>
      <c r="D877" s="122">
        <f>IF(AND(NOT(B877=""),NOT(LEFT(Personeelsinzet!Q$16,10)="medewerker")),P$302,0)</f>
        <v>0</v>
      </c>
      <c r="E877">
        <f t="shared" si="12"/>
        <v>0</v>
      </c>
    </row>
    <row r="878" spans="1:6" x14ac:dyDescent="0.2">
      <c r="A878" t="str">
        <f>'Simulatie kostenplan'!$B$25</f>
        <v>Personeelskosten</v>
      </c>
      <c r="B878" s="120" t="str">
        <f>IF('Simulatie kostenplan'!$E$36='Simulatie kostenplan'!$F$22,"",IF(AND($B$300="JA",NOT(LEFT(Personeelsinzet!$Q$16,10)="medewerker"),LEFT(Personeelsinzet!$B$28,1)="1"),CONCATENATE("WP- ",WB!$J$4),
IF(AND($B$300="JA",NOT(LEFT(Personeelsinzet!$Q$16,10)="medewerker"),LEFT(Personeelsinzet!$B$28,1)="2"),CONCATENATE("WP- ",WB!$J$5),
IF(AND($B$300="JA",NOT(LEFT(Personeelsinzet!$Q$16,10)="medewerker"),LEFT(Personeelsinzet!$B$28,1)="3"),CONCATENATE("WP- ",WB!$J$6),
IF(AND($B$300="JA",NOT(LEFT(Personeelsinzet!$Q$16,10)="medewerker"),LEFT(Personeelsinzet!$B$28,1)="4"),CONCATENATE("WP- ",WB!$J$7),
IF(AND($B$300="JA",NOT(LEFT(Personeelsinzet!$Q$16,10)="medewerker"),LEFT(Personeelsinzet!$B$28,1)="5"),CONCATENATE("WP- ",WB!$J$8),
IF(AND($B$300="JA",NOT(LEFT(Personeelsinzet!$Q$16,10)="medewerker"),LEFT(Personeelsinzet!$B$28,1)="6"),CONCATENATE("WP- ",WB!$J$9),
IF(AND($B$300="JA",NOT(LEFT(Personeelsinzet!$Q$16,10)="medewerker"),LEFT(Personeelsinzet!$B$28,1)="7"),CONCATENATE("WP- ",WB!$J$10),""))))))))</f>
        <v/>
      </c>
      <c r="C878" s="121">
        <f>IF(B878="",0,IF(Personeelsinzet!$D$93=$AP$5,Personeelsinzet!Q$28*P$303,
IF(AND(Personeelsinzet!$D$93=WB!$AP$6,Personeelskosten!$D$11=WB!$Q$5),Personeelsinzet!Q$28*WB!$R$12,
IF(AND(Personeelsinzet!$D$93=WB!$AP$6,Personeelskosten!$D$11=WB!$Q$6),Personeelsinzet!Q$28*WB!$R$13,""))))</f>
        <v>0</v>
      </c>
      <c r="D878" s="122">
        <f>IF(AND(NOT(B878=""),NOT(LEFT(Personeelsinzet!Q$16,10)="medewerker")),P$302,0)</f>
        <v>0</v>
      </c>
      <c r="E878">
        <f t="shared" si="12"/>
        <v>0</v>
      </c>
    </row>
    <row r="879" spans="1:6" x14ac:dyDescent="0.2">
      <c r="A879" t="str">
        <f>'Simulatie kostenplan'!$B$25</f>
        <v>Personeelskosten</v>
      </c>
      <c r="B879" s="120" t="str">
        <f>IF('Simulatie kostenplan'!$E$36='Simulatie kostenplan'!$F$22,"",IF(AND($B$300="JA",NOT(LEFT(Personeelsinzet!$Q$16,10)="medewerker"),LEFT(Personeelsinzet!$B$29,1)="1"),CONCATENATE("WP- ",WB!$J$4),
IF(AND($B$300="JA",NOT(LEFT(Personeelsinzet!$Q$16,10)="medewerker"),LEFT(Personeelsinzet!$B$29,1)="2"),CONCATENATE("WP- ",WB!$J$5),
IF(AND($B$300="JA",NOT(LEFT(Personeelsinzet!$Q$16,10)="medewerker"),LEFT(Personeelsinzet!$B$29,1)="3"),CONCATENATE("WP- ",WB!$J$6),
IF(AND($B$300="JA",NOT(LEFT(Personeelsinzet!$Q$16,10)="medewerker"),LEFT(Personeelsinzet!$B$29,1)="4"),CONCATENATE("WP- ",WB!$J$7),
IF(AND($B$300="JA",NOT(LEFT(Personeelsinzet!$Q$16,10)="medewerker"),LEFT(Personeelsinzet!$B$29,1)="5"),CONCATENATE("WP- ",WB!$J$8),
IF(AND($B$300="JA",NOT(LEFT(Personeelsinzet!$Q$16,10)="medewerker"),LEFT(Personeelsinzet!$B$29,1)="6"),CONCATENATE("WP- ",WB!$J$9),
IF(AND($B$300="JA",NOT(LEFT(Personeelsinzet!$Q$16,10)="medewerker"),LEFT(Personeelsinzet!$B$29,1)="7"),CONCATENATE("WP- ",WB!$J$10),""))))))))</f>
        <v/>
      </c>
      <c r="C879" s="121">
        <f>IF(B879="",0,IF(Personeelsinzet!$D$93=$AP$5,Personeelsinzet!Q$29*P$303,
IF(AND(Personeelsinzet!$D$93=WB!$AP$6,Personeelskosten!$D$11=WB!$Q$5),Personeelsinzet!Q$29*WB!$R$12,
IF(AND(Personeelsinzet!$D$93=WB!$AP$6,Personeelskosten!$D$11=WB!$Q$6),Personeelsinzet!Q$29*WB!$R$13,""))))</f>
        <v>0</v>
      </c>
      <c r="D879" s="122">
        <f>IF(AND(NOT(B879=""),NOT(LEFT(Personeelsinzet!Q$16,10)="medewerker")),P$302,0)</f>
        <v>0</v>
      </c>
      <c r="E879">
        <f t="shared" si="12"/>
        <v>0</v>
      </c>
    </row>
    <row r="880" spans="1:6" x14ac:dyDescent="0.2">
      <c r="A880" t="str">
        <f>'Simulatie kostenplan'!$B$25</f>
        <v>Personeelskosten</v>
      </c>
      <c r="B880" s="120" t="str">
        <f>IF('Simulatie kostenplan'!$E$36='Simulatie kostenplan'!$F$22,"",IF(AND($B$300="JA",NOT(LEFT(Personeelsinzet!$Q$16,10)="medewerker"),LEFT(Personeelsinzet!$B$30,1)="1"),CONCATENATE("WP- ",WB!$J$4),
IF(AND($B$300="JA",NOT(LEFT(Personeelsinzet!$Q$16,10)="medewerker"),LEFT(Personeelsinzet!$B$30,1)="2"),CONCATENATE("WP- ",WB!$J$5),
IF(AND($B$300="JA",NOT(LEFT(Personeelsinzet!$Q$16,10)="medewerker"),LEFT(Personeelsinzet!$B$30,1)="3"),CONCATENATE("WP- ",WB!$J$6),
IF(AND($B$300="JA",NOT(LEFT(Personeelsinzet!$Q$16,10)="medewerker"),LEFT(Personeelsinzet!$B$30,1)="4"),CONCATENATE("WP- ",WB!$J$7),
IF(AND($B$300="JA",NOT(LEFT(Personeelsinzet!$Q$16,10)="medewerker"),LEFT(Personeelsinzet!$B$30,1)="5"),CONCATENATE("WP- ",WB!$J$8),
IF(AND($B$300="JA",NOT(LEFT(Personeelsinzet!$Q$16,10)="medewerker"),LEFT(Personeelsinzet!$B$30,1)="6"),CONCATENATE("WP- ",WB!$J$9),
IF(AND($B$300="JA",NOT(LEFT(Personeelsinzet!$Q$16,10)="medewerker"),LEFT(Personeelsinzet!$B$30,1)="7"),CONCATENATE("WP- ",WB!$J$10),""))))))))</f>
        <v/>
      </c>
      <c r="C880" s="121">
        <f>IF(B880="",0,IF(Personeelsinzet!$D$93=$AP$5,Personeelsinzet!Q$30*P$303,
IF(AND(Personeelsinzet!$D$93=WB!$AP$6,Personeelskosten!$D$11=WB!$Q$5),Personeelsinzet!Q$30*WB!$R$12,
IF(AND(Personeelsinzet!$D$93=WB!$AP$6,Personeelskosten!$D$11=WB!$Q$6),Personeelsinzet!Q$30*WB!$R$13,""))))</f>
        <v>0</v>
      </c>
      <c r="D880" s="122">
        <f>IF(AND(NOT(B880=""),NOT(LEFT(Personeelsinzet!Q$16,10)="medewerker")),P$302,0)</f>
        <v>0</v>
      </c>
      <c r="E880">
        <f t="shared" si="12"/>
        <v>0</v>
      </c>
    </row>
    <row r="881" spans="1:5" x14ac:dyDescent="0.2">
      <c r="A881" t="str">
        <f>'Simulatie kostenplan'!$B$25</f>
        <v>Personeelskosten</v>
      </c>
      <c r="B881" s="120" t="str">
        <f>IF('Simulatie kostenplan'!$E$36='Simulatie kostenplan'!$F$22,"",IF(AND($B$300="JA",NOT(LEFT(Personeelsinzet!$Q$16,10)="medewerker"),LEFT(Personeelsinzet!$B$31,1)="1"),CONCATENATE("WP- ",WB!$J$4),
IF(AND($B$300="JA",NOT(LEFT(Personeelsinzet!$Q$16,10)="medewerker"),LEFT(Personeelsinzet!$B$31,1)="2"),CONCATENATE("WP- ",WB!$J$5),
IF(AND($B$300="JA",NOT(LEFT(Personeelsinzet!$Q$16,10)="medewerker"),LEFT(Personeelsinzet!$B$31,1)="3"),CONCATENATE("WP- ",WB!$J$6),
IF(AND($B$300="JA",NOT(LEFT(Personeelsinzet!$Q$16,10)="medewerker"),LEFT(Personeelsinzet!$B$31,1)="4"),CONCATENATE("WP- ",WB!$J$7),
IF(AND($B$300="JA",NOT(LEFT(Personeelsinzet!$Q$16,10)="medewerker"),LEFT(Personeelsinzet!$B$31,1)="5"),CONCATENATE("WP- ",WB!$J$8),
IF(AND($B$300="JA",NOT(LEFT(Personeelsinzet!$Q$16,10)="medewerker"),LEFT(Personeelsinzet!$B$31,1)="6"),CONCATENATE("WP- ",WB!$J$9),
IF(AND($B$300="JA",NOT(LEFT(Personeelsinzet!$Q$16,10)="medewerker"),LEFT(Personeelsinzet!$B$31,1)="7"),CONCATENATE("WP- ",WB!$J$10),""))))))))</f>
        <v/>
      </c>
      <c r="C881" s="121">
        <f>IF(B881="",0,IF(Personeelsinzet!$D$93=$AP$5,Personeelsinzet!Q$31*P$303,
IF(AND(Personeelsinzet!$D$93=WB!$AP$6,Personeelskosten!$D$11=WB!$Q$5),Personeelsinzet!Q$31*WB!$R$12,
IF(AND(Personeelsinzet!$D$93=WB!$AP$6,Personeelskosten!$D$11=WB!$Q$6),Personeelsinzet!Q$31*WB!$R$13,""))))</f>
        <v>0</v>
      </c>
      <c r="D881" s="122">
        <f>IF(AND(NOT(B881=""),NOT(LEFT(Personeelsinzet!Q$16,10)="medewerker")),P$302,0)</f>
        <v>0</v>
      </c>
      <c r="E881">
        <f t="shared" si="12"/>
        <v>0</v>
      </c>
    </row>
    <row r="882" spans="1:5" x14ac:dyDescent="0.2">
      <c r="A882" t="str">
        <f>'Simulatie kostenplan'!$B$25</f>
        <v>Personeelskosten</v>
      </c>
      <c r="B882" s="120" t="str">
        <f>IF('Simulatie kostenplan'!$E$36='Simulatie kostenplan'!$F$22,"",IF(AND($B$300="JA",NOT(LEFT(Personeelsinzet!$Q$16,10)="medewerker"),LEFT(Personeelsinzet!$B$32,1)="1"),CONCATENATE("WP- ",WB!$J$4),
IF(AND($B$300="JA",NOT(LEFT(Personeelsinzet!$Q$16,10)="medewerker"),LEFT(Personeelsinzet!$B$32,1)="2"),CONCATENATE("WP- ",WB!$J$5),
IF(AND($B$300="JA",NOT(LEFT(Personeelsinzet!$Q$16,10)="medewerker"),LEFT(Personeelsinzet!$B$32,1)="3"),CONCATENATE("WP- ",WB!$J$6),
IF(AND($B$300="JA",NOT(LEFT(Personeelsinzet!$Q$16,10)="medewerker"),LEFT(Personeelsinzet!$B$32,1)="4"),CONCATENATE("WP- ",WB!$J$7),
IF(AND($B$300="JA",NOT(LEFT(Personeelsinzet!$Q$16,10)="medewerker"),LEFT(Personeelsinzet!$B$32,1)="5"),CONCATENATE("WP- ",WB!$J$8),
IF(AND($B$300="JA",NOT(LEFT(Personeelsinzet!$Q$16,10)="medewerker"),LEFT(Personeelsinzet!$B$32,1)="6"),CONCATENATE("WP- ",WB!$J$9),
IF(AND($B$300="JA",NOT(LEFT(Personeelsinzet!$Q$16,10)="medewerker"),LEFT(Personeelsinzet!$B$32,1)="7"),CONCATENATE("WP- ",WB!$J$10),""))))))))</f>
        <v/>
      </c>
      <c r="C882" s="121">
        <f>IF(B882="",0,IF(Personeelsinzet!$D$93=$AP$5,Personeelsinzet!Q$32*P$303,
IF(AND(Personeelsinzet!$D$93=WB!$AP$6,Personeelskosten!$D$11=WB!$Q$5),Personeelsinzet!Q$32*WB!$R$12,
IF(AND(Personeelsinzet!$D$93=WB!$AP$6,Personeelskosten!$D$11=WB!$Q$6),Personeelsinzet!Q$32*WB!$R$13,""))))</f>
        <v>0</v>
      </c>
      <c r="D882" s="122">
        <f>IF(AND(NOT(B882=""),NOT(LEFT(Personeelsinzet!Q$16,10)="medewerker")),P$302,0)</f>
        <v>0</v>
      </c>
      <c r="E882">
        <f t="shared" si="12"/>
        <v>0</v>
      </c>
    </row>
    <row r="883" spans="1:5" x14ac:dyDescent="0.2">
      <c r="A883" t="str">
        <f>'Simulatie kostenplan'!$B$25</f>
        <v>Personeelskosten</v>
      </c>
      <c r="B883" s="120" t="str">
        <f>IF('Simulatie kostenplan'!$E$36='Simulatie kostenplan'!$F$22,"",IF(AND($B$300="JA",NOT(LEFT(Personeelsinzet!$Q$16,10)="medewerker"),LEFT(Personeelsinzet!$B$33,1)="1"),CONCATENATE("WP- ",WB!$J$4),
IF(AND($B$300="JA",NOT(LEFT(Personeelsinzet!$Q$16,10)="medewerker"),LEFT(Personeelsinzet!$B$33,1)="2"),CONCATENATE("WP- ",WB!$J$5),
IF(AND($B$300="JA",NOT(LEFT(Personeelsinzet!$Q$16,10)="medewerker"),LEFT(Personeelsinzet!$B$33,1)="3"),CONCATENATE("WP- ",WB!$J$6),
IF(AND($B$300="JA",NOT(LEFT(Personeelsinzet!$Q$16,10)="medewerker"),LEFT(Personeelsinzet!$B$33,1)="4"),CONCATENATE("WP- ",WB!$J$7),
IF(AND($B$300="JA",NOT(LEFT(Personeelsinzet!$Q$16,10)="medewerker"),LEFT(Personeelsinzet!$B$33,1)="5"),CONCATENATE("WP- ",WB!$J$8),
IF(AND($B$300="JA",NOT(LEFT(Personeelsinzet!$Q$16,10)="medewerker"),LEFT(Personeelsinzet!$B$33,1)="6"),CONCATENATE("WP- ",WB!$J$9),
IF(AND($B$300="JA",NOT(LEFT(Personeelsinzet!$Q$16,10)="medewerker"),LEFT(Personeelsinzet!$B$33,1)="7"),CONCATENATE("WP- ",WB!$J$10),""))))))))</f>
        <v/>
      </c>
      <c r="C883" s="121">
        <f>IF(B883="",0,IF(Personeelsinzet!$D$93=$AP$5,Personeelsinzet!Q$33*P$303,
IF(AND(Personeelsinzet!$D$93=WB!$AP$6,Personeelskosten!$D$11=WB!$Q$5),Personeelsinzet!Q$33*WB!$R$12,
IF(AND(Personeelsinzet!$D$93=WB!$AP$6,Personeelskosten!$D$11=WB!$Q$6),Personeelsinzet!Q$33*WB!$R$13,""))))</f>
        <v>0</v>
      </c>
      <c r="D883" s="122">
        <f>IF(AND(NOT(B883=""),NOT(LEFT(Personeelsinzet!Q$16,10)="medewerker")),P$302,0)</f>
        <v>0</v>
      </c>
      <c r="E883">
        <f t="shared" si="12"/>
        <v>0</v>
      </c>
    </row>
    <row r="884" spans="1:5" x14ac:dyDescent="0.2">
      <c r="A884" t="str">
        <f>'Simulatie kostenplan'!$B$25</f>
        <v>Personeelskosten</v>
      </c>
      <c r="B884" s="120" t="str">
        <f>IF('Simulatie kostenplan'!$E$36='Simulatie kostenplan'!$F$22,"",IF(AND($B$300="JA",NOT(LEFT(Personeelsinzet!$Q$16,10)="medewerker"),LEFT(Personeelsinzet!$B$34,1)="1"),CONCATENATE("WP- ",WB!$J$4),
IF(AND($B$300="JA",NOT(LEFT(Personeelsinzet!$Q$16,10)="medewerker"),LEFT(Personeelsinzet!$B$34,1)="2"),CONCATENATE("WP- ",WB!$J$5),
IF(AND($B$300="JA",NOT(LEFT(Personeelsinzet!$Q$16,10)="medewerker"),LEFT(Personeelsinzet!$B$34,1)="3"),CONCATENATE("WP- ",WB!$J$6),
IF(AND($B$300="JA",NOT(LEFT(Personeelsinzet!$Q$16,10)="medewerker"),LEFT(Personeelsinzet!$B$34,1)="4"),CONCATENATE("WP- ",WB!$J$7),
IF(AND($B$300="JA",NOT(LEFT(Personeelsinzet!$Q$16,10)="medewerker"),LEFT(Personeelsinzet!$B$34,1)="5"),CONCATENATE("WP- ",WB!$J$8),
IF(AND($B$300="JA",NOT(LEFT(Personeelsinzet!$Q$16,10)="medewerker"),LEFT(Personeelsinzet!$B$34,1)="6"),CONCATENATE("WP- ",WB!$J$9),
IF(AND($B$300="JA",NOT(LEFT(Personeelsinzet!$Q$16,10)="medewerker"),LEFT(Personeelsinzet!$B$34,1)="7"),CONCATENATE("WP- ",WB!$J$10),""))))))))</f>
        <v/>
      </c>
      <c r="C884" s="121">
        <f>IF(B884="",0,IF(Personeelsinzet!$D$93=$AP$5,Personeelsinzet!Q$34*P$303,
IF(AND(Personeelsinzet!$D$93=WB!$AP$6,Personeelskosten!$D$11=WB!$Q$5),Personeelsinzet!Q$34*WB!$R$12,
IF(AND(Personeelsinzet!$D$93=WB!$AP$6,Personeelskosten!$D$11=WB!$Q$6),Personeelsinzet!Q$34*WB!$R$13,""))))</f>
        <v>0</v>
      </c>
      <c r="D884" s="122">
        <f>IF(AND(NOT(B884=""),NOT(LEFT(Personeelsinzet!Q$16,10)="medewerker")),P$302,0)</f>
        <v>0</v>
      </c>
      <c r="E884">
        <f t="shared" si="12"/>
        <v>0</v>
      </c>
    </row>
    <row r="885" spans="1:5" x14ac:dyDescent="0.2">
      <c r="A885" t="str">
        <f>'Simulatie kostenplan'!$B$25</f>
        <v>Personeelskosten</v>
      </c>
      <c r="B885" s="120" t="str">
        <f>IF('Simulatie kostenplan'!$E$36='Simulatie kostenplan'!$F$22,"",IF(AND($B$300="JA",NOT(LEFT(Personeelsinzet!$Q$16,10)="medewerker"),LEFT(Personeelsinzet!$B$35,1)="1"),CONCATENATE("WP- ",WB!$J$4),
IF(AND($B$300="JA",NOT(LEFT(Personeelsinzet!$Q$16,10)="medewerker"),LEFT(Personeelsinzet!$B$35,1)="2"),CONCATENATE("WP- ",WB!$J$5),
IF(AND($B$300="JA",NOT(LEFT(Personeelsinzet!$Q$16,10)="medewerker"),LEFT(Personeelsinzet!$B$35,1)="3"),CONCATENATE("WP- ",WB!$J$6),
IF(AND($B$300="JA",NOT(LEFT(Personeelsinzet!$Q$16,10)="medewerker"),LEFT(Personeelsinzet!$B$35,1)="4"),CONCATENATE("WP- ",WB!$J$7),
IF(AND($B$300="JA",NOT(LEFT(Personeelsinzet!$Q$16,10)="medewerker"),LEFT(Personeelsinzet!$B$35,1)="5"),CONCATENATE("WP- ",WB!$J$8),
IF(AND($B$300="JA",NOT(LEFT(Personeelsinzet!$Q$16,10)="medewerker"),LEFT(Personeelsinzet!$B$35,1)="6"),CONCATENATE("WP- ",WB!$J$9),
IF(AND($B$300="JA",NOT(LEFT(Personeelsinzet!$Q$16,10)="medewerker"),LEFT(Personeelsinzet!$B$35,1)="7"),CONCATENATE("WP- ",WB!$J$10),""))))))))</f>
        <v/>
      </c>
      <c r="C885" s="121">
        <f>IF(B885="",0,IF(Personeelsinzet!$D$93=$AP$5,Personeelsinzet!Q$35*P$303,
IF(AND(Personeelsinzet!$D$93=WB!$AP$6,Personeelskosten!$D$11=WB!$Q$5),Personeelsinzet!Q$35*WB!$R$12,
IF(AND(Personeelsinzet!$D$93=WB!$AP$6,Personeelskosten!$D$11=WB!$Q$6),Personeelsinzet!Q$35*WB!$R$13,""))))</f>
        <v>0</v>
      </c>
      <c r="D885" s="122">
        <f>IF(AND(NOT(B885=""),NOT(LEFT(Personeelsinzet!Q$16,10)="medewerker")),P$302,0)</f>
        <v>0</v>
      </c>
      <c r="E885">
        <f t="shared" si="12"/>
        <v>0</v>
      </c>
    </row>
    <row r="886" spans="1:5" x14ac:dyDescent="0.2">
      <c r="A886" t="str">
        <f>'Simulatie kostenplan'!$B$25</f>
        <v>Personeelskosten</v>
      </c>
      <c r="B886" s="120" t="str">
        <f>IF('Simulatie kostenplan'!$E$36='Simulatie kostenplan'!$F$22,"",IF(AND($B$300="JA",NOT(LEFT(Personeelsinzet!$Q$16,10)="medewerker"),LEFT(Personeelsinzet!$B$36,1)="1"),CONCATENATE("WP- ",WB!$J$4),
IF(AND($B$300="JA",NOT(LEFT(Personeelsinzet!$Q$16,10)="medewerker"),LEFT(Personeelsinzet!$B$36,1)="2"),CONCATENATE("WP- ",WB!$J$5),
IF(AND($B$300="JA",NOT(LEFT(Personeelsinzet!$Q$16,10)="medewerker"),LEFT(Personeelsinzet!$B$36,1)="3"),CONCATENATE("WP- ",WB!$J$6),
IF(AND($B$300="JA",NOT(LEFT(Personeelsinzet!$Q$16,10)="medewerker"),LEFT(Personeelsinzet!$B$36,1)="4"),CONCATENATE("WP- ",WB!$J$7),
IF(AND($B$300="JA",NOT(LEFT(Personeelsinzet!$Q$16,10)="medewerker"),LEFT(Personeelsinzet!$B$36,1)="5"),CONCATENATE("WP- ",WB!$J$8),
IF(AND($B$300="JA",NOT(LEFT(Personeelsinzet!$Q$16,10)="medewerker"),LEFT(Personeelsinzet!$B$36,1)="6"),CONCATENATE("WP- ",WB!$J$9),
IF(AND($B$300="JA",NOT(LEFT(Personeelsinzet!$Q$16,10)="medewerker"),LEFT(Personeelsinzet!$B$36,1)="7"),CONCATENATE("WP- ",WB!$J$10),""))))))))</f>
        <v/>
      </c>
      <c r="C886" s="121">
        <f>IF(B886="",0,IF(Personeelsinzet!$D$93=$AP$5,Personeelsinzet!Q$36*P$303,
IF(AND(Personeelsinzet!$D$93=WB!$AP$6,Personeelskosten!$D$11=WB!$Q$5),Personeelsinzet!Q$36*WB!$R$12,
IF(AND(Personeelsinzet!$D$93=WB!$AP$6,Personeelskosten!$D$11=WB!$Q$6),Personeelsinzet!Q$36*WB!$R$13,""))))</f>
        <v>0</v>
      </c>
      <c r="D886" s="122">
        <f>IF(AND(NOT(B886=""),NOT(LEFT(Personeelsinzet!Q$16,10)="medewerker")),P$302,0)</f>
        <v>0</v>
      </c>
      <c r="E886">
        <f t="shared" si="12"/>
        <v>0</v>
      </c>
    </row>
    <row r="887" spans="1:5" x14ac:dyDescent="0.2">
      <c r="A887" t="str">
        <f>'Simulatie kostenplan'!$B$25</f>
        <v>Personeelskosten</v>
      </c>
      <c r="B887" s="120" t="str">
        <f>IF('Simulatie kostenplan'!$E$36='Simulatie kostenplan'!$F$22,"",IF(AND($B$300="JA",NOT(LEFT(Personeelsinzet!$Q$16,10)="medewerker"),LEFT(Personeelsinzet!$B$37,1)="1"),CONCATENATE("WP- ",WB!$J$4),
IF(AND($B$300="JA",NOT(LEFT(Personeelsinzet!$Q$16,10)="medewerker"),LEFT(Personeelsinzet!$B$37,1)="2"),CONCATENATE("WP- ",WB!$J$5),
IF(AND($B$300="JA",NOT(LEFT(Personeelsinzet!$Q$16,10)="medewerker"),LEFT(Personeelsinzet!$B$37,1)="3"),CONCATENATE("WP- ",WB!$J$6),
IF(AND($B$300="JA",NOT(LEFT(Personeelsinzet!$Q$16,10)="medewerker"),LEFT(Personeelsinzet!$B$37,1)="4"),CONCATENATE("WP- ",WB!$J$7),
IF(AND($B$300="JA",NOT(LEFT(Personeelsinzet!$Q$16,10)="medewerker"),LEFT(Personeelsinzet!$B$37,1)="5"),CONCATENATE("WP- ",WB!$J$8),
IF(AND($B$300="JA",NOT(LEFT(Personeelsinzet!$Q$16,10)="medewerker"),LEFT(Personeelsinzet!$B$37,1)="6"),CONCATENATE("WP- ",WB!$J$9),
IF(AND($B$300="JA",NOT(LEFT(Personeelsinzet!$Q$16,10)="medewerker"),LEFT(Personeelsinzet!$B$37,1)="7"),CONCATENATE("WP- ",WB!$J$10),""))))))))</f>
        <v/>
      </c>
      <c r="C887" s="121">
        <f>IF(B887="",0,IF(Personeelsinzet!$D$93=$AP$5,Personeelsinzet!Q$37*P$303,
IF(AND(Personeelsinzet!$D$93=WB!$AP$6,Personeelskosten!$D$11=WB!$Q$5),Personeelsinzet!Q$37*WB!$R$12,
IF(AND(Personeelsinzet!$D$93=WB!$AP$6,Personeelskosten!$D$11=WB!$Q$6),Personeelsinzet!Q$37*WB!$R$13,""))))</f>
        <v>0</v>
      </c>
      <c r="D887" s="122">
        <f>IF(AND(NOT(B887=""),NOT(LEFT(Personeelsinzet!Q$16,10)="medewerker")),P$302,0)</f>
        <v>0</v>
      </c>
      <c r="E887">
        <f t="shared" si="12"/>
        <v>0</v>
      </c>
    </row>
    <row r="888" spans="1:5" x14ac:dyDescent="0.2">
      <c r="A888" t="str">
        <f>'Simulatie kostenplan'!$B$25</f>
        <v>Personeelskosten</v>
      </c>
      <c r="B888" s="120" t="str">
        <f>IF('Simulatie kostenplan'!$E$36='Simulatie kostenplan'!$F$22,"",IF(AND($B$300="JA",NOT(LEFT(Personeelsinzet!$Q$16,10)="medewerker"),LEFT(Personeelsinzet!$B$38,1)="1"),CONCATENATE("WP- ",WB!$J$4),
IF(AND($B$300="JA",NOT(LEFT(Personeelsinzet!$Q$16,10)="medewerker"),LEFT(Personeelsinzet!$B$38,1)="2"),CONCATENATE("WP- ",WB!$J$5),
IF(AND($B$300="JA",NOT(LEFT(Personeelsinzet!$Q$16,10)="medewerker"),LEFT(Personeelsinzet!$B$38,1)="3"),CONCATENATE("WP- ",WB!$J$6),
IF(AND($B$300="JA",NOT(LEFT(Personeelsinzet!$Q$16,10)="medewerker"),LEFT(Personeelsinzet!$B$38,1)="4"),CONCATENATE("WP- ",WB!$J$7),
IF(AND($B$300="JA",NOT(LEFT(Personeelsinzet!$Q$16,10)="medewerker"),LEFT(Personeelsinzet!$B$38,1)="5"),CONCATENATE("WP- ",WB!$J$8),
IF(AND($B$300="JA",NOT(LEFT(Personeelsinzet!$Q$16,10)="medewerker"),LEFT(Personeelsinzet!$B$38,1)="6"),CONCATENATE("WP- ",WB!$J$9),
IF(AND($B$300="JA",NOT(LEFT(Personeelsinzet!$Q$16,10)="medewerker"),LEFT(Personeelsinzet!$B$38,1)="7"),CONCATENATE("WP- ",WB!$J$10),""))))))))</f>
        <v/>
      </c>
      <c r="C888" s="121">
        <f>IF(B888="",0,IF(Personeelsinzet!$D$93=$AP$5,Personeelsinzet!Q$38*P$303,
IF(AND(Personeelsinzet!$D$93=WB!$AP$6,Personeelskosten!$D$11=WB!$Q$5),Personeelsinzet!Q$38*WB!$R$12,
IF(AND(Personeelsinzet!$D$93=WB!$AP$6,Personeelskosten!$D$11=WB!$Q$6),Personeelsinzet!Q$38*WB!$R$13,""))))</f>
        <v>0</v>
      </c>
      <c r="D888" s="122">
        <f>IF(AND(NOT(B888=""),NOT(LEFT(Personeelsinzet!Q$16,10)="medewerker")),P$302,0)</f>
        <v>0</v>
      </c>
      <c r="E888">
        <f t="shared" ref="E888:E951" si="13">IF(OR(D888=0,D888=""),0,1)</f>
        <v>0</v>
      </c>
    </row>
    <row r="889" spans="1:5" x14ac:dyDescent="0.2">
      <c r="A889" t="str">
        <f>'Simulatie kostenplan'!$B$25</f>
        <v>Personeelskosten</v>
      </c>
      <c r="B889" s="120" t="str">
        <f>IF('Simulatie kostenplan'!$E$36='Simulatie kostenplan'!$F$22,"",IF(AND($B$300="JA",NOT(LEFT(Personeelsinzet!$Q$16,10)="medewerker"),LEFT(Personeelsinzet!$B$39,1)="1"),CONCATENATE("WP- ",WB!$J$4),
IF(AND($B$300="JA",NOT(LEFT(Personeelsinzet!$Q$16,10)="medewerker"),LEFT(Personeelsinzet!$B$39,1)="2"),CONCATENATE("WP- ",WB!$J$5),
IF(AND($B$300="JA",NOT(LEFT(Personeelsinzet!$Q$16,10)="medewerker"),LEFT(Personeelsinzet!$B$39,1)="3"),CONCATENATE("WP- ",WB!$J$6),
IF(AND($B$300="JA",NOT(LEFT(Personeelsinzet!$Q$16,10)="medewerker"),LEFT(Personeelsinzet!$B$39,1)="4"),CONCATENATE("WP- ",WB!$J$7),
IF(AND($B$300="JA",NOT(LEFT(Personeelsinzet!$Q$16,10)="medewerker"),LEFT(Personeelsinzet!$B$39,1)="5"),CONCATENATE("WP- ",WB!$J$8),
IF(AND($B$300="JA",NOT(LEFT(Personeelsinzet!$Q$16,10)="medewerker"),LEFT(Personeelsinzet!$B$39,1)="6"),CONCATENATE("WP- ",WB!$J$9),
IF(AND($B$300="JA",NOT(LEFT(Personeelsinzet!$Q$16,10)="medewerker"),LEFT(Personeelsinzet!$B$39,1)="7"),CONCATENATE("WP- ",WB!$J$10),""))))))))</f>
        <v/>
      </c>
      <c r="C889" s="121">
        <f>IF(B889="",0,IF(Personeelsinzet!$D$93=$AP$5,Personeelsinzet!Q$39*P$303,
IF(AND(Personeelsinzet!$D$93=WB!$AP$6,Personeelskosten!$D$11=WB!$Q$5),Personeelsinzet!Q$39*WB!$R$12,
IF(AND(Personeelsinzet!$D$93=WB!$AP$6,Personeelskosten!$D$11=WB!$Q$6),Personeelsinzet!Q$39*WB!$R$13,""))))</f>
        <v>0</v>
      </c>
      <c r="D889" s="122">
        <f>IF(AND(NOT(B889=""),NOT(LEFT(Personeelsinzet!Q$16,10)="medewerker")),P$302,0)</f>
        <v>0</v>
      </c>
      <c r="E889">
        <f t="shared" si="13"/>
        <v>0</v>
      </c>
    </row>
    <row r="890" spans="1:5" x14ac:dyDescent="0.2">
      <c r="A890" t="str">
        <f>'Simulatie kostenplan'!$B$25</f>
        <v>Personeelskosten</v>
      </c>
      <c r="B890" s="120" t="str">
        <f>IF('Simulatie kostenplan'!$E$36='Simulatie kostenplan'!$F$22,"",IF(AND($B$300="JA",NOT(LEFT(Personeelsinzet!$Q$16,10)="medewerker"),LEFT(Personeelsinzet!$B$40,1)="1"),CONCATENATE("WP- ",WB!$J$4),
IF(AND($B$300="JA",NOT(LEFT(Personeelsinzet!$Q$16,10)="medewerker"),LEFT(Personeelsinzet!$B$40,1)="2"),CONCATENATE("WP- ",WB!$J$5),
IF(AND($B$300="JA",NOT(LEFT(Personeelsinzet!$Q$16,10)="medewerker"),LEFT(Personeelsinzet!$B$40,1)="3"),CONCATENATE("WP- ",WB!$J$6),
IF(AND($B$300="JA",NOT(LEFT(Personeelsinzet!$Q$16,10)="medewerker"),LEFT(Personeelsinzet!$B$40,1)="4"),CONCATENATE("WP- ",WB!$J$7),
IF(AND($B$300="JA",NOT(LEFT(Personeelsinzet!$Q$16,10)="medewerker"),LEFT(Personeelsinzet!$B$40,1)="5"),CONCATENATE("WP- ",WB!$J$8),
IF(AND($B$300="JA",NOT(LEFT(Personeelsinzet!$Q$16,10)="medewerker"),LEFT(Personeelsinzet!$B$40,1)="6"),CONCATENATE("WP- ",WB!$J$9),
IF(AND($B$300="JA",NOT(LEFT(Personeelsinzet!$Q$16,10)="medewerker"),LEFT(Personeelsinzet!$B$40,1)="7"),CONCATENATE("WP- ",WB!$J$10),""))))))))</f>
        <v/>
      </c>
      <c r="C890" s="121">
        <f>IF(B890="",0,IF(Personeelsinzet!$D$93=$AP$5,Personeelsinzet!Q$40*P$303,
IF(AND(Personeelsinzet!$D$93=WB!$AP$6,Personeelskosten!$D$11=WB!$Q$5),Personeelsinzet!Q$40*WB!$R$12,
IF(AND(Personeelsinzet!$D$93=WB!$AP$6,Personeelskosten!$D$11=WB!$Q$6),Personeelsinzet!Q$40*WB!$R$13,""))))</f>
        <v>0</v>
      </c>
      <c r="D890" s="122">
        <f>IF(AND(NOT(B890=""),NOT(LEFT(Personeelsinzet!Q$16,10)="medewerker")),P$302,0)</f>
        <v>0</v>
      </c>
      <c r="E890">
        <f t="shared" si="13"/>
        <v>0</v>
      </c>
    </row>
    <row r="891" spans="1:5" x14ac:dyDescent="0.2">
      <c r="A891" t="str">
        <f>'Simulatie kostenplan'!$B$25</f>
        <v>Personeelskosten</v>
      </c>
      <c r="B891" s="120" t="str">
        <f>IF('Simulatie kostenplan'!$E$36='Simulatie kostenplan'!$F$22,"",IF(AND($B$300="JA",NOT(LEFT(Personeelsinzet!$Q$16,10)="medewerker"),LEFT(Personeelsinzet!$B$41,1)="1"),CONCATENATE("WP- ",WB!$J$4),
IF(AND($B$300="JA",NOT(LEFT(Personeelsinzet!$Q$16,10)="medewerker"),LEFT(Personeelsinzet!$B$41,1)="2"),CONCATENATE("WP- ",WB!$J$5),
IF(AND($B$300="JA",NOT(LEFT(Personeelsinzet!$Q$16,10)="medewerker"),LEFT(Personeelsinzet!$B$41,1)="3"),CONCATENATE("WP- ",WB!$J$6),
IF(AND($B$300="JA",NOT(LEFT(Personeelsinzet!$Q$16,10)="medewerker"),LEFT(Personeelsinzet!$B$41,1)="4"),CONCATENATE("WP- ",WB!$J$7),
IF(AND($B$300="JA",NOT(LEFT(Personeelsinzet!$Q$16,10)="medewerker"),LEFT(Personeelsinzet!$B$41,1)="5"),CONCATENATE("WP- ",WB!$J$8),
IF(AND($B$300="JA",NOT(LEFT(Personeelsinzet!$Q$16,10)="medewerker"),LEFT(Personeelsinzet!$B$41,1)="6"),CONCATENATE("WP- ",WB!$J$9),
IF(AND($B$300="JA",NOT(LEFT(Personeelsinzet!$Q$16,10)="medewerker"),LEFT(Personeelsinzet!$B$41,1)="7"),CONCATENATE("WP- ",WB!$J$10),""))))))))</f>
        <v/>
      </c>
      <c r="C891" s="121">
        <f>IF(B891="",0,IF(Personeelsinzet!$D$93=$AP$5,Personeelsinzet!Q$41*P$303,
IF(AND(Personeelsinzet!$D$93=WB!$AP$6,Personeelskosten!$D$11=WB!$Q$5),Personeelsinzet!Q$41*WB!$R$12,
IF(AND(Personeelsinzet!$D$93=WB!$AP$6,Personeelskosten!$D$11=WB!$Q$6),Personeelsinzet!Q$41*WB!$R$13,""))))</f>
        <v>0</v>
      </c>
      <c r="D891" s="122">
        <f>IF(AND(NOT(B891=""),NOT(LEFT(Personeelsinzet!Q$16,10)="medewerker")),P$302,0)</f>
        <v>0</v>
      </c>
      <c r="E891">
        <f t="shared" si="13"/>
        <v>0</v>
      </c>
    </row>
    <row r="892" spans="1:5" x14ac:dyDescent="0.2">
      <c r="A892" t="str">
        <f>'Simulatie kostenplan'!$B$25</f>
        <v>Personeelskosten</v>
      </c>
      <c r="B892" s="120" t="str">
        <f>IF('Simulatie kostenplan'!$E$36='Simulatie kostenplan'!$F$22,"",IF(AND($B$300="JA",NOT(LEFT(Personeelsinzet!$Q$16,10)="medewerker"),LEFT(Personeelsinzet!$B$42,1)="1"),CONCATENATE("WP- ",WB!$J$4),
IF(AND($B$300="JA",NOT(LEFT(Personeelsinzet!$Q$16,10)="medewerker"),LEFT(Personeelsinzet!$B$42,1)="2"),CONCATENATE("WP- ",WB!$J$5),
IF(AND($B$300="JA",NOT(LEFT(Personeelsinzet!$Q$16,10)="medewerker"),LEFT(Personeelsinzet!$B$42,1)="3"),CONCATENATE("WP- ",WB!$J$6),
IF(AND($B$300="JA",NOT(LEFT(Personeelsinzet!$Q$16,10)="medewerker"),LEFT(Personeelsinzet!$B$42,1)="4"),CONCATENATE("WP- ",WB!$J$7),
IF(AND($B$300="JA",NOT(LEFT(Personeelsinzet!$Q$16,10)="medewerker"),LEFT(Personeelsinzet!$B$42,1)="5"),CONCATENATE("WP- ",WB!$J$8),
IF(AND($B$300="JA",NOT(LEFT(Personeelsinzet!$Q$16,10)="medewerker"),LEFT(Personeelsinzet!$B$42,1)="6"),CONCATENATE("WP- ",WB!$J$9),
IF(AND($B$300="JA",NOT(LEFT(Personeelsinzet!$Q$16,10)="medewerker"),LEFT(Personeelsinzet!$B$42,1)="7"),CONCATENATE("WP- ",WB!$J$10),""))))))))</f>
        <v/>
      </c>
      <c r="C892" s="121">
        <f>IF(B892="",0,IF(Personeelsinzet!$D$93=$AP$5,Personeelsinzet!Q$42*P$303,
IF(AND(Personeelsinzet!$D$93=WB!$AP$6,Personeelskosten!$D$11=WB!$Q$5),Personeelsinzet!Q$42*WB!$R$12,
IF(AND(Personeelsinzet!$D$93=WB!$AP$6,Personeelskosten!$D$11=WB!$Q$6),Personeelsinzet!Q$42*WB!$R$13,""))))</f>
        <v>0</v>
      </c>
      <c r="D892" s="122">
        <f>IF(AND(NOT(B892=""),NOT(LEFT(Personeelsinzet!Q$16,10)="medewerker")),P$302,0)</f>
        <v>0</v>
      </c>
      <c r="E892">
        <f t="shared" si="13"/>
        <v>0</v>
      </c>
    </row>
    <row r="893" spans="1:5" x14ac:dyDescent="0.2">
      <c r="A893" t="str">
        <f>'Simulatie kostenplan'!$B$25</f>
        <v>Personeelskosten</v>
      </c>
      <c r="B893" s="120" t="str">
        <f>IF('Simulatie kostenplan'!$E$36='Simulatie kostenplan'!$F$22,"",IF(AND($B$300="JA",NOT(LEFT(Personeelsinzet!$Q$16,10)="medewerker"),LEFT(Personeelsinzet!$B$43,1)="1"),CONCATENATE("WP- ",WB!$J$4),
IF(AND($B$300="JA",NOT(LEFT(Personeelsinzet!$Q$16,10)="medewerker"),LEFT(Personeelsinzet!$B$43,1)="2"),CONCATENATE("WP- ",WB!$J$5),
IF(AND($B$300="JA",NOT(LEFT(Personeelsinzet!$Q$16,10)="medewerker"),LEFT(Personeelsinzet!$B$43,1)="3"),CONCATENATE("WP- ",WB!$J$6),
IF(AND($B$300="JA",NOT(LEFT(Personeelsinzet!$Q$16,10)="medewerker"),LEFT(Personeelsinzet!$B$43,1)="4"),CONCATENATE("WP- ",WB!$J$7),
IF(AND($B$300="JA",NOT(LEFT(Personeelsinzet!$Q$16,10)="medewerker"),LEFT(Personeelsinzet!$B$43,1)="5"),CONCATENATE("WP- ",WB!$J$8),
IF(AND($B$300="JA",NOT(LEFT(Personeelsinzet!$Q$16,10)="medewerker"),LEFT(Personeelsinzet!$B$43,1)="6"),CONCATENATE("WP- ",WB!$J$9),
IF(AND($B$300="JA",NOT(LEFT(Personeelsinzet!$Q$16,10)="medewerker"),LEFT(Personeelsinzet!$B$43,1)="7"),CONCATENATE("WP- ",WB!$J$10),""))))))))</f>
        <v/>
      </c>
      <c r="C893" s="121">
        <f>IF(B893="",0,IF(Personeelsinzet!$D$93=$AP$5,Personeelsinzet!Q$43*P$303,
IF(AND(Personeelsinzet!$D$93=WB!$AP$6,Personeelskosten!$D$11=WB!$Q$5),Personeelsinzet!Q$43*WB!$R$12,
IF(AND(Personeelsinzet!$D$93=WB!$AP$6,Personeelskosten!$D$11=WB!$Q$6),Personeelsinzet!Q$43*WB!$R$13,""))))</f>
        <v>0</v>
      </c>
      <c r="D893" s="122">
        <f>IF(AND(NOT(B893=""),NOT(LEFT(Personeelsinzet!Q$16,10)="medewerker")),P$302,0)</f>
        <v>0</v>
      </c>
      <c r="E893">
        <f t="shared" si="13"/>
        <v>0</v>
      </c>
    </row>
    <row r="894" spans="1:5" x14ac:dyDescent="0.2">
      <c r="A894" t="str">
        <f>'Simulatie kostenplan'!$B$25</f>
        <v>Personeelskosten</v>
      </c>
      <c r="B894" s="120" t="str">
        <f>IF('Simulatie kostenplan'!$E$36='Simulatie kostenplan'!$F$22,"",IF(AND($B$300="JA",NOT(LEFT(Personeelsinzet!$Q$16,10)="medewerker"),LEFT(Personeelsinzet!$B$44,1)="1"),CONCATENATE("WP- ",WB!$J$4),
IF(AND($B$300="JA",NOT(LEFT(Personeelsinzet!$Q$16,10)="medewerker"),LEFT(Personeelsinzet!$B$44,1)="2"),CONCATENATE("WP- ",WB!$J$5),
IF(AND($B$300="JA",NOT(LEFT(Personeelsinzet!$Q$16,10)="medewerker"),LEFT(Personeelsinzet!$B$44,1)="3"),CONCATENATE("WP- ",WB!$J$6),
IF(AND($B$300="JA",NOT(LEFT(Personeelsinzet!$Q$16,10)="medewerker"),LEFT(Personeelsinzet!$B$44,1)="4"),CONCATENATE("WP- ",WB!$J$7),
IF(AND($B$300="JA",NOT(LEFT(Personeelsinzet!$Q$16,10)="medewerker"),LEFT(Personeelsinzet!$B$44,1)="5"),CONCATENATE("WP- ",WB!$J$8),
IF(AND($B$300="JA",NOT(LEFT(Personeelsinzet!$Q$16,10)="medewerker"),LEFT(Personeelsinzet!$B$44,1)="6"),CONCATENATE("WP- ",WB!$J$9),
IF(AND($B$300="JA",NOT(LEFT(Personeelsinzet!$Q$16,10)="medewerker"),LEFT(Personeelsinzet!$B$44,1)="7"),CONCATENATE("WP- ",WB!$J$10),""))))))))</f>
        <v/>
      </c>
      <c r="C894" s="121">
        <f>IF(B894="",0,IF(Personeelsinzet!$D$93=$AP$5,Personeelsinzet!Q$44*P$303,
IF(AND(Personeelsinzet!$D$93=WB!$AP$6,Personeelskosten!$D$11=WB!$Q$5),Personeelsinzet!Q$44*WB!$R$12,
IF(AND(Personeelsinzet!$D$93=WB!$AP$6,Personeelskosten!$D$11=WB!$Q$6),Personeelsinzet!Q$44*WB!$R$13,""))))</f>
        <v>0</v>
      </c>
      <c r="D894" s="122">
        <f>IF(AND(NOT(B894=""),NOT(LEFT(Personeelsinzet!Q$16,10)="medewerker")),P$302,0)</f>
        <v>0</v>
      </c>
      <c r="E894">
        <f t="shared" si="13"/>
        <v>0</v>
      </c>
    </row>
    <row r="895" spans="1:5" x14ac:dyDescent="0.2">
      <c r="A895" t="str">
        <f>'Simulatie kostenplan'!$B$25</f>
        <v>Personeelskosten</v>
      </c>
      <c r="B895" s="120" t="str">
        <f>IF('Simulatie kostenplan'!$E$36='Simulatie kostenplan'!$F$22,"",IF(AND($B$300="JA",NOT(LEFT(Personeelsinzet!$Q$16,10)="medewerker"),LEFT(Personeelsinzet!$B$45,1)="1"),CONCATENATE("WP- ",WB!$J$4),
IF(AND($B$300="JA",NOT(LEFT(Personeelsinzet!$Q$16,10)="medewerker"),LEFT(Personeelsinzet!$B$45,1)="2"),CONCATENATE("WP- ",WB!$J$5),
IF(AND($B$300="JA",NOT(LEFT(Personeelsinzet!$Q$16,10)="medewerker"),LEFT(Personeelsinzet!$B$45,1)="3"),CONCATENATE("WP- ",WB!$J$6),
IF(AND($B$300="JA",NOT(LEFT(Personeelsinzet!$Q$16,10)="medewerker"),LEFT(Personeelsinzet!$B$45,1)="4"),CONCATENATE("WP- ",WB!$J$7),
IF(AND($B$300="JA",NOT(LEFT(Personeelsinzet!$Q$16,10)="medewerker"),LEFT(Personeelsinzet!$B$45,1)="5"),CONCATENATE("WP- ",WB!$J$8),
IF(AND($B$300="JA",NOT(LEFT(Personeelsinzet!$Q$16,10)="medewerker"),LEFT(Personeelsinzet!$B$45,1)="6"),CONCATENATE("WP- ",WB!$J$9),
IF(AND($B$300="JA",NOT(LEFT(Personeelsinzet!$Q$16,10)="medewerker"),LEFT(Personeelsinzet!$B$45,1)="7"),CONCATENATE("WP- ",WB!$J$10),""))))))))</f>
        <v/>
      </c>
      <c r="C895" s="121">
        <f>IF(B895="",0,IF(Personeelsinzet!$D$93=$AP$5,Personeelsinzet!Q$45*P$303,
IF(AND(Personeelsinzet!$D$93=WB!$AP$6,Personeelskosten!$D$11=WB!$Q$5),Personeelsinzet!Q$45*WB!$R$12,
IF(AND(Personeelsinzet!$D$93=WB!$AP$6,Personeelskosten!$D$11=WB!$Q$6),Personeelsinzet!Q$45*WB!$R$13,""))))</f>
        <v>0</v>
      </c>
      <c r="D895" s="122">
        <f>IF(AND(NOT(B895=""),NOT(LEFT(Personeelsinzet!Q$16,10)="medewerker")),P$302,0)</f>
        <v>0</v>
      </c>
      <c r="E895">
        <f t="shared" si="13"/>
        <v>0</v>
      </c>
    </row>
    <row r="896" spans="1:5" x14ac:dyDescent="0.2">
      <c r="A896" t="str">
        <f>'Simulatie kostenplan'!$B$25</f>
        <v>Personeelskosten</v>
      </c>
      <c r="B896" s="120" t="str">
        <f>IF('Simulatie kostenplan'!$E$36='Simulatie kostenplan'!$F$22,"",IF(AND($B$300="JA",NOT(LEFT(Personeelsinzet!$Q$16,10)="medewerker"),LEFT(Personeelsinzet!$B$46,1)="1"),CONCATENATE("WP- ",WB!$J$4),
IF(AND($B$300="JA",NOT(LEFT(Personeelsinzet!$Q$16,10)="medewerker"),LEFT(Personeelsinzet!$B$46,1)="2"),CONCATENATE("WP- ",WB!$J$5),
IF(AND($B$300="JA",NOT(LEFT(Personeelsinzet!$Q$16,10)="medewerker"),LEFT(Personeelsinzet!$B$46,1)="3"),CONCATENATE("WP- ",WB!$J$6),
IF(AND($B$300="JA",NOT(LEFT(Personeelsinzet!$Q$16,10)="medewerker"),LEFT(Personeelsinzet!$B$46,1)="4"),CONCATENATE("WP- ",WB!$J$7),
IF(AND($B$300="JA",NOT(LEFT(Personeelsinzet!$Q$16,10)="medewerker"),LEFT(Personeelsinzet!$B$46,1)="5"),CONCATENATE("WP- ",WB!$J$8),
IF(AND($B$300="JA",NOT(LEFT(Personeelsinzet!$Q$16,10)="medewerker"),LEFT(Personeelsinzet!$B$46,1)="6"),CONCATENATE("WP- ",WB!$J$9),
IF(AND($B$300="JA",NOT(LEFT(Personeelsinzet!$Q$16,10)="medewerker"),LEFT(Personeelsinzet!$B$46,1)="7"),CONCATENATE("WP- ",WB!$J$10),""))))))))</f>
        <v/>
      </c>
      <c r="C896" s="121">
        <f>IF(B896="",0,IF(Personeelsinzet!$D$93=$AP$5,Personeelsinzet!Q$46*P$303,
IF(AND(Personeelsinzet!$D$93=WB!$AP$6,Personeelskosten!$D$11=WB!$Q$5),Personeelsinzet!Q$46*WB!$R$12,
IF(AND(Personeelsinzet!$D$93=WB!$AP$6,Personeelskosten!$D$11=WB!$Q$6),Personeelsinzet!Q$46*WB!$R$13,""))))</f>
        <v>0</v>
      </c>
      <c r="D896" s="122">
        <f>IF(AND(NOT(B896=""),NOT(LEFT(Personeelsinzet!Q$16,10)="medewerker")),P$302,0)</f>
        <v>0</v>
      </c>
      <c r="E896">
        <f t="shared" si="13"/>
        <v>0</v>
      </c>
    </row>
    <row r="897" spans="1:6" x14ac:dyDescent="0.2">
      <c r="A897" t="str">
        <f>'Simulatie kostenplan'!$B$25</f>
        <v>Personeelskosten</v>
      </c>
      <c r="B897" s="120" t="str">
        <f>IF('Simulatie kostenplan'!$E$36='Simulatie kostenplan'!$F$22,"",IF(AND($B$300="JA",NOT(LEFT(Personeelsinzet!$Q$16,10)="medewerker"),LEFT(Personeelsinzet!$B$47,1)="1"),CONCATENATE("WP- ",WB!$J$4),
IF(AND($B$300="JA",NOT(LEFT(Personeelsinzet!$Q$16,10)="medewerker"),LEFT(Personeelsinzet!$B$47,1)="2"),CONCATENATE("WP- ",WB!$J$5),
IF(AND($B$300="JA",NOT(LEFT(Personeelsinzet!$Q$16,10)="medewerker"),LEFT(Personeelsinzet!$B$47,1)="3"),CONCATENATE("WP- ",WB!$J$6),
IF(AND($B$300="JA",NOT(LEFT(Personeelsinzet!$Q$16,10)="medewerker"),LEFT(Personeelsinzet!$B$47,1)="4"),CONCATENATE("WP- ",WB!$J$7),
IF(AND($B$300="JA",NOT(LEFT(Personeelsinzet!$Q$16,10)="medewerker"),LEFT(Personeelsinzet!$B$47,1)="5"),CONCATENATE("WP- ",WB!$J$8),
IF(AND($B$300="JA",NOT(LEFT(Personeelsinzet!$Q$16,10)="medewerker"),LEFT(Personeelsinzet!$B$47,1)="6"),CONCATENATE("WP- ",WB!$J$9),
IF(AND($B$300="JA",NOT(LEFT(Personeelsinzet!$Q$16,10)="medewerker"),LEFT(Personeelsinzet!$B$47,1)="7"),CONCATENATE("WP- ",WB!$J$10),""))))))))</f>
        <v/>
      </c>
      <c r="C897" s="121">
        <f>IF(B897="",0,IF(Personeelsinzet!$D$93=$AP$5,Personeelsinzet!Q$47*P$303,
IF(AND(Personeelsinzet!$D$93=WB!$AP$6,Personeelskosten!$D$11=WB!$Q$5),Personeelsinzet!Q$47*WB!$R$12,
IF(AND(Personeelsinzet!$D$93=WB!$AP$6,Personeelskosten!$D$11=WB!$Q$6),Personeelsinzet!Q$47*WB!$R$13,""))))</f>
        <v>0</v>
      </c>
      <c r="D897" s="122">
        <f>IF(AND(NOT(B897=""),NOT(LEFT(Personeelsinzet!Q$16,10)="medewerker")),P$302,0)</f>
        <v>0</v>
      </c>
      <c r="E897">
        <f t="shared" si="13"/>
        <v>0</v>
      </c>
    </row>
    <row r="898" spans="1:6" x14ac:dyDescent="0.2">
      <c r="A898" t="str">
        <f>'Simulatie kostenplan'!$B$25</f>
        <v>Personeelskosten</v>
      </c>
      <c r="B898" s="120" t="str">
        <f>IF('Simulatie kostenplan'!$E$36='Simulatie kostenplan'!$F$22,"",IF(AND($B$300="JA",NOT(LEFT(Personeelsinzet!$Q$16,10)="medewerker"),LEFT(Personeelsinzet!$B$48,1)="1"),CONCATENATE("WP- ",WB!$J$4),
IF(AND($B$300="JA",NOT(LEFT(Personeelsinzet!$Q$16,10)="medewerker"),LEFT(Personeelsinzet!$B$48,1)="2"),CONCATENATE("WP- ",WB!$J$5),
IF(AND($B$300="JA",NOT(LEFT(Personeelsinzet!$Q$16,10)="medewerker"),LEFT(Personeelsinzet!$B$48,1)="3"),CONCATENATE("WP- ",WB!$J$6),
IF(AND($B$300="JA",NOT(LEFT(Personeelsinzet!$Q$16,10)="medewerker"),LEFT(Personeelsinzet!$B$48,1)="4"),CONCATENATE("WP- ",WB!$J$7),
IF(AND($B$300="JA",NOT(LEFT(Personeelsinzet!$Q$16,10)="medewerker"),LEFT(Personeelsinzet!$B$48,1)="5"),CONCATENATE("WP- ",WB!$J$8),
IF(AND($B$300="JA",NOT(LEFT(Personeelsinzet!$Q$16,10)="medewerker"),LEFT(Personeelsinzet!$B$48,1)="6"),CONCATENATE("WP- ",WB!$J$9),
IF(AND($B$300="JA",NOT(LEFT(Personeelsinzet!$Q$16,10)="medewerker"),LEFT(Personeelsinzet!$B$48,1)="7"),CONCATENATE("WP- ",WB!$J$10),""))))))))</f>
        <v/>
      </c>
      <c r="C898" s="121">
        <f>IF(B898="",0,IF(Personeelsinzet!$D$93=$AP$5,Personeelsinzet!Q$48*P$303,
IF(AND(Personeelsinzet!$D$93=WB!$AP$6,Personeelskosten!$D$11=WB!$Q$5),Personeelsinzet!Q$48*WB!$R$12,
IF(AND(Personeelsinzet!$D$93=WB!$AP$6,Personeelskosten!$D$11=WB!$Q$6),Personeelsinzet!Q$48*WB!$R$13,""))))</f>
        <v>0</v>
      </c>
      <c r="D898" s="122">
        <f>IF(AND(NOT(B898=""),NOT(LEFT(Personeelsinzet!Q$16,10)="medewerker")),P$302,0)</f>
        <v>0</v>
      </c>
      <c r="E898">
        <f t="shared" si="13"/>
        <v>0</v>
      </c>
    </row>
    <row r="899" spans="1:6" x14ac:dyDescent="0.2">
      <c r="A899" t="str">
        <f>'Simulatie kostenplan'!$B$25</f>
        <v>Personeelskosten</v>
      </c>
      <c r="B899" s="120" t="str">
        <f>IF('Simulatie kostenplan'!$E$36='Simulatie kostenplan'!$F$22,"",IF(AND($B$300="JA",NOT(LEFT(Personeelsinzet!$Q$16,10)="medewerker"),LEFT(Personeelsinzet!$B$49,1)="1"),CONCATENATE("WP- ",WB!$J$4),
IF(AND($B$300="JA",NOT(LEFT(Personeelsinzet!$Q$16,10)="medewerker"),LEFT(Personeelsinzet!$B$49,1)="2"),CONCATENATE("WP- ",WB!$J$5),
IF(AND($B$300="JA",NOT(LEFT(Personeelsinzet!$Q$16,10)="medewerker"),LEFT(Personeelsinzet!$B$49,1)="3"),CONCATENATE("WP- ",WB!$J$6),
IF(AND($B$300="JA",NOT(LEFT(Personeelsinzet!$Q$16,10)="medewerker"),LEFT(Personeelsinzet!$B$49,1)="4"),CONCATENATE("WP- ",WB!$J$7),
IF(AND($B$300="JA",NOT(LEFT(Personeelsinzet!$Q$16,10)="medewerker"),LEFT(Personeelsinzet!$B$49,1)="5"),CONCATENATE("WP- ",WB!$J$8),
IF(AND($B$300="JA",NOT(LEFT(Personeelsinzet!$Q$16,10)="medewerker"),LEFT(Personeelsinzet!$B$49,1)="6"),CONCATENATE("WP- ",WB!$J$9),
IF(AND($B$300="JA",NOT(LEFT(Personeelsinzet!$Q$16,10)="medewerker"),LEFT(Personeelsinzet!$B$49,1)="7"),CONCATENATE("WP- ",WB!$J$10),""))))))))</f>
        <v/>
      </c>
      <c r="C899" s="121">
        <f>IF(B899="",0,IF(Personeelsinzet!$D$93=$AP$5,Personeelsinzet!Q$49*P$303,
IF(AND(Personeelsinzet!$D$93=WB!$AP$6,Personeelskosten!$D$11=WB!$Q$5),Personeelsinzet!Q$49*WB!$R$12,
IF(AND(Personeelsinzet!$D$93=WB!$AP$6,Personeelskosten!$D$11=WB!$Q$6),Personeelsinzet!Q$49*WB!$R$13,""))))</f>
        <v>0</v>
      </c>
      <c r="D899" s="122">
        <f>IF(AND(NOT(B899=""),NOT(LEFT(Personeelsinzet!Q$16,10)="medewerker")),P$302,0)</f>
        <v>0</v>
      </c>
      <c r="E899">
        <f t="shared" si="13"/>
        <v>0</v>
      </c>
    </row>
    <row r="900" spans="1:6" x14ac:dyDescent="0.2">
      <c r="A900" t="str">
        <f>'Simulatie kostenplan'!$B$25</f>
        <v>Personeelskosten</v>
      </c>
      <c r="B900" s="120" t="str">
        <f>IF('Simulatie kostenplan'!$E$36='Simulatie kostenplan'!$F$22,"",IF(AND($B$300="JA",NOT(LEFT(Personeelsinzet!$Q$16,10)="medewerker"),LEFT(Personeelsinzet!$B$50,1)="1"),CONCATENATE("WP- ",WB!$J$4),
IF(AND($B$300="JA",NOT(LEFT(Personeelsinzet!$Q$16,10)="medewerker"),LEFT(Personeelsinzet!$B$50,1)="2"),CONCATENATE("WP- ",WB!$J$5),
IF(AND($B$300="JA",NOT(LEFT(Personeelsinzet!$Q$16,10)="medewerker"),LEFT(Personeelsinzet!$B$50,1)="3"),CONCATENATE("WP- ",WB!$J$6),
IF(AND($B$300="JA",NOT(LEFT(Personeelsinzet!$Q$16,10)="medewerker"),LEFT(Personeelsinzet!$B$50,1)="4"),CONCATENATE("WP- ",WB!$J$7),
IF(AND($B$300="JA",NOT(LEFT(Personeelsinzet!$Q$16,10)="medewerker"),LEFT(Personeelsinzet!$B$50,1)="5"),CONCATENATE("WP- ",WB!$J$8),
IF(AND($B$300="JA",NOT(LEFT(Personeelsinzet!$Q$16,10)="medewerker"),LEFT(Personeelsinzet!$B$50,1)="6"),CONCATENATE("WP- ",WB!$J$9),
IF(AND($B$300="JA",NOT(LEFT(Personeelsinzet!$Q$16,10)="medewerker"),LEFT(Personeelsinzet!$B$50,1)="7"),CONCATENATE("WP- ",WB!$J$10),""))))))))</f>
        <v/>
      </c>
      <c r="C900" s="121">
        <f>IF(B900="",0,IF(Personeelsinzet!$D$93=$AP$5,Personeelsinzet!Q$50*P$303,
IF(AND(Personeelsinzet!$D$93=WB!$AP$6,Personeelskosten!$D$11=WB!$Q$5),Personeelsinzet!Q$50*WB!$R$12,
IF(AND(Personeelsinzet!$D$93=WB!$AP$6,Personeelskosten!$D$11=WB!$Q$6),Personeelsinzet!Q$50*WB!$R$13,""))))</f>
        <v>0</v>
      </c>
      <c r="D900" s="122">
        <f>IF(AND(NOT(B900=""),NOT(LEFT(Personeelsinzet!Q$16,10)="medewerker")),P$302,0)</f>
        <v>0</v>
      </c>
      <c r="E900">
        <f t="shared" si="13"/>
        <v>0</v>
      </c>
    </row>
    <row r="901" spans="1:6" x14ac:dyDescent="0.2">
      <c r="A901" t="str">
        <f>'Simulatie kostenplan'!$B$25</f>
        <v>Personeelskosten</v>
      </c>
      <c r="B901" s="120" t="str">
        <f>IF('Simulatie kostenplan'!$E$36='Simulatie kostenplan'!$F$22,"",IF(AND($B$300="JA",NOT(LEFT(Personeelsinzet!$Q$16,10)="medewerker"),LEFT(Personeelsinzet!$B$51,1)="1"),CONCATENATE("WP- ",WB!$J$4),
IF(AND($B$300="JA",NOT(LEFT(Personeelsinzet!$Q$16,10)="medewerker"),LEFT(Personeelsinzet!$B$51,1)="2"),CONCATENATE("WP- ",WB!$J$5),
IF(AND($B$300="JA",NOT(LEFT(Personeelsinzet!$Q$16,10)="medewerker"),LEFT(Personeelsinzet!$B$51,1)="3"),CONCATENATE("WP- ",WB!$J$6),
IF(AND($B$300="JA",NOT(LEFT(Personeelsinzet!$Q$16,10)="medewerker"),LEFT(Personeelsinzet!$B$51,1)="4"),CONCATENATE("WP- ",WB!$J$7),
IF(AND($B$300="JA",NOT(LEFT(Personeelsinzet!$Q$16,10)="medewerker"),LEFT(Personeelsinzet!$B$51,1)="5"),CONCATENATE("WP- ",WB!$J$8),
IF(AND($B$300="JA",NOT(LEFT(Personeelsinzet!$Q$16,10)="medewerker"),LEFT(Personeelsinzet!$B$51,1)="6"),CONCATENATE("WP- ",WB!$J$9),
IF(AND($B$300="JA",NOT(LEFT(Personeelsinzet!$Q$16,10)="medewerker"),LEFT(Personeelsinzet!$B$51,1)="7"),CONCATENATE("WP- ",WB!$J$10),""))))))))</f>
        <v/>
      </c>
      <c r="C901" s="121">
        <f>IF(B901="",0,IF(Personeelsinzet!$D$93=$AP$5,Personeelsinzet!Q$51*P$303,
IF(AND(Personeelsinzet!$D$93=WB!$AP$6,Personeelskosten!$D$11=WB!$Q$5),Personeelsinzet!Q$51*WB!$R$12,
IF(AND(Personeelsinzet!$D$93=WB!$AP$6,Personeelskosten!$D$11=WB!$Q$6),Personeelsinzet!Q$51*WB!$R$13,""))))</f>
        <v>0</v>
      </c>
      <c r="D901" s="122">
        <f>IF(AND(NOT(B901=""),NOT(LEFT(Personeelsinzet!Q$16,10)="medewerker")),P$302,0)</f>
        <v>0</v>
      </c>
      <c r="E901">
        <f t="shared" si="13"/>
        <v>0</v>
      </c>
    </row>
    <row r="902" spans="1:6" x14ac:dyDescent="0.2">
      <c r="A902" t="str">
        <f>'Simulatie kostenplan'!$B$25</f>
        <v>Personeelskosten</v>
      </c>
      <c r="B902" s="120" t="str">
        <f>IF('Simulatie kostenplan'!$E$36='Simulatie kostenplan'!$F$22,"",IF(AND($B$300="JA",NOT(LEFT(Personeelsinzet!$Q$16,10)="medewerker"),LEFT(Personeelsinzet!$B$52,1)="1"),CONCATENATE("WP- ",WB!$J$4),
IF(AND($B$300="JA",NOT(LEFT(Personeelsinzet!$Q$16,10)="medewerker"),LEFT(Personeelsinzet!$B$52,1)="2"),CONCATENATE("WP- ",WB!$J$5),
IF(AND($B$300="JA",NOT(LEFT(Personeelsinzet!$Q$16,10)="medewerker"),LEFT(Personeelsinzet!$B$52,1)="3"),CONCATENATE("WP- ",WB!$J$6),
IF(AND($B$300="JA",NOT(LEFT(Personeelsinzet!$Q$16,10)="medewerker"),LEFT(Personeelsinzet!$B$52,1)="4"),CONCATENATE("WP- ",WB!$J$7),
IF(AND($B$300="JA",NOT(LEFT(Personeelsinzet!$Q$16,10)="medewerker"),LEFT(Personeelsinzet!$B$52,1)="5"),CONCATENATE("WP- ",WB!$J$8),
IF(AND($B$300="JA",NOT(LEFT(Personeelsinzet!$Q$16,10)="medewerker"),LEFT(Personeelsinzet!$B$52,1)="6"),CONCATENATE("WP- ",WB!$J$9),
IF(AND($B$300="JA",NOT(LEFT(Personeelsinzet!$Q$16,10)="medewerker"),LEFT(Personeelsinzet!$B$52,1)="7"),CONCATENATE("WP- ",WB!$J$10),""))))))))</f>
        <v/>
      </c>
      <c r="C902" s="121">
        <f>IF(B902="",0,IF(Personeelsinzet!$D$93=$AP$5,Personeelsinzet!Q$52*P$303,
IF(AND(Personeelsinzet!$D$93=WB!$AP$6,Personeelskosten!$D$11=WB!$Q$5),Personeelsinzet!Q$52*WB!$R$12,
IF(AND(Personeelsinzet!$D$93=WB!$AP$6,Personeelskosten!$D$11=WB!$Q$6),Personeelsinzet!Q$52*WB!$R$13,""))))</f>
        <v>0</v>
      </c>
      <c r="D902" s="122">
        <f>IF(AND(NOT(B902=""),NOT(LEFT(Personeelsinzet!Q$16,10)="medewerker")),P$302,0)</f>
        <v>0</v>
      </c>
      <c r="E902">
        <f t="shared" si="13"/>
        <v>0</v>
      </c>
    </row>
    <row r="903" spans="1:6" x14ac:dyDescent="0.2">
      <c r="A903" t="str">
        <f>'Simulatie kostenplan'!$B$25</f>
        <v>Personeelskosten</v>
      </c>
      <c r="B903" s="120" t="str">
        <f>IF('Simulatie kostenplan'!$E$36='Simulatie kostenplan'!$F$22,"",IF(AND($B$300="JA",NOT(LEFT(Personeelsinzet!$Q$16,10)="medewerker"),LEFT(Personeelsinzet!$B$53,1)="1"),CONCATENATE("WP- ",WB!$J$4),
IF(AND($B$300="JA",NOT(LEFT(Personeelsinzet!$Q$16,10)="medewerker"),LEFT(Personeelsinzet!$B$53,1)="2"),CONCATENATE("WP- ",WB!$J$5),
IF(AND($B$300="JA",NOT(LEFT(Personeelsinzet!$Q$16,10)="medewerker"),LEFT(Personeelsinzet!$B$53,1)="3"),CONCATENATE("WP- ",WB!$J$6),
IF(AND($B$300="JA",NOT(LEFT(Personeelsinzet!$Q$16,10)="medewerker"),LEFT(Personeelsinzet!$B$53,1)="4"),CONCATENATE("WP- ",WB!$J$7),
IF(AND($B$300="JA",NOT(LEFT(Personeelsinzet!$Q$16,10)="medewerker"),LEFT(Personeelsinzet!$B$53,1)="5"),CONCATENATE("WP- ",WB!$J$8),
IF(AND($B$300="JA",NOT(LEFT(Personeelsinzet!$Q$16,10)="medewerker"),LEFT(Personeelsinzet!$B$53,1)="6"),CONCATENATE("WP- ",WB!$J$9),
IF(AND($B$300="JA",NOT(LEFT(Personeelsinzet!$Q$16,10)="medewerker"),LEFT(Personeelsinzet!$B$53,1)="7"),CONCATENATE("WP- ",WB!$J$10),""))))))))</f>
        <v/>
      </c>
      <c r="C903" s="121">
        <f>IF(B903="",0,IF(Personeelsinzet!$D$93=$AP$5,Personeelsinzet!Q$53*P$303,
IF(AND(Personeelsinzet!$D$93=WB!$AP$6,Personeelskosten!$D$11=WB!$Q$5),Personeelsinzet!Q$53*WB!$R$12,
IF(AND(Personeelsinzet!$D$93=WB!$AP$6,Personeelskosten!$D$11=WB!$Q$6),Personeelsinzet!Q$53*WB!$R$13,""))))</f>
        <v>0</v>
      </c>
      <c r="D903" s="122">
        <f>IF(AND(NOT(B903=""),NOT(LEFT(Personeelsinzet!Q$16,10)="medewerker")),P$302,0)</f>
        <v>0</v>
      </c>
      <c r="E903">
        <f t="shared" si="13"/>
        <v>0</v>
      </c>
    </row>
    <row r="904" spans="1:6" x14ac:dyDescent="0.2">
      <c r="A904" t="str">
        <f>'Simulatie kostenplan'!$B$25</f>
        <v>Personeelskosten</v>
      </c>
      <c r="B904" s="120" t="str">
        <f>IF('Simulatie kostenplan'!$E$36='Simulatie kostenplan'!$F$22,"",IF(AND($B$300="JA",NOT(LEFT(Personeelsinzet!$Q$16,10)="medewerker"),LEFT(Personeelsinzet!$B$54,1)="1"),CONCATENATE("WP- ",WB!$J$4),
IF(AND($B$300="JA",NOT(LEFT(Personeelsinzet!$Q$16,10)="medewerker"),LEFT(Personeelsinzet!$B$54,1)="2"),CONCATENATE("WP- ",WB!$J$5),
IF(AND($B$300="JA",NOT(LEFT(Personeelsinzet!$Q$16,10)="medewerker"),LEFT(Personeelsinzet!$B$54,1)="3"),CONCATENATE("WP- ",WB!$J$6),
IF(AND($B$300="JA",NOT(LEFT(Personeelsinzet!$Q$16,10)="medewerker"),LEFT(Personeelsinzet!$B$54,1)="4"),CONCATENATE("WP- ",WB!$J$7),
IF(AND($B$300="JA",NOT(LEFT(Personeelsinzet!$Q$16,10)="medewerker"),LEFT(Personeelsinzet!$B$54,1)="5"),CONCATENATE("WP- ",WB!$J$8),
IF(AND($B$300="JA",NOT(LEFT(Personeelsinzet!$Q$16,10)="medewerker"),LEFT(Personeelsinzet!$B$54,1)="6"),CONCATENATE("WP- ",WB!$J$9),
IF(AND($B$300="JA",NOT(LEFT(Personeelsinzet!$Q$16,10)="medewerker"),LEFT(Personeelsinzet!$B$54,1)="7"),CONCATENATE("WP- ",WB!$J$10),""))))))))</f>
        <v/>
      </c>
      <c r="C904" s="121">
        <f>IF(B904="",0,IF(Personeelsinzet!$D$93=$AP$5,Personeelsinzet!Q$54*P$303,
IF(AND(Personeelsinzet!$D$93=WB!$AP$6,Personeelskosten!$D$11=WB!$Q$5),Personeelsinzet!Q$54*WB!$R$12,
IF(AND(Personeelsinzet!$D$93=WB!$AP$6,Personeelskosten!$D$11=WB!$Q$6),Personeelsinzet!Q$54*WB!$R$13,""))))</f>
        <v>0</v>
      </c>
      <c r="D904" s="122">
        <f>IF(AND(NOT(B904=""),NOT(LEFT(Personeelsinzet!Q$16,10)="medewerker")),P$302,0)</f>
        <v>0</v>
      </c>
      <c r="E904">
        <f t="shared" si="13"/>
        <v>0</v>
      </c>
    </row>
    <row r="905" spans="1:6" x14ac:dyDescent="0.2">
      <c r="A905" t="str">
        <f>'Simulatie kostenplan'!$B$25</f>
        <v>Personeelskosten</v>
      </c>
      <c r="B905" s="120" t="str">
        <f>IF('Simulatie kostenplan'!$E$36='Simulatie kostenplan'!$F$22,"",IF(AND($B$300="JA",NOT(LEFT(Personeelsinzet!$Q$16,10)="medewerker"),LEFT(Personeelsinzet!$B$55,1)="1"),CONCATENATE("WP- ",WB!$J$4),
IF(AND($B$300="JA",NOT(LEFT(Personeelsinzet!$Q$16,10)="medewerker"),LEFT(Personeelsinzet!$B$55,1)="2"),CONCATENATE("WP- ",WB!$J$5),
IF(AND($B$300="JA",NOT(LEFT(Personeelsinzet!$Q$16,10)="medewerker"),LEFT(Personeelsinzet!$B$55,1)="3"),CONCATENATE("WP- ",WB!$J$6),
IF(AND($B$300="JA",NOT(LEFT(Personeelsinzet!$Q$16,10)="medewerker"),LEFT(Personeelsinzet!$B$55,1)="4"),CONCATENATE("WP- ",WB!$J$7),
IF(AND($B$300="JA",NOT(LEFT(Personeelsinzet!$Q$16,10)="medewerker"),LEFT(Personeelsinzet!$B$55,1)="5"),CONCATENATE("WP- ",WB!$J$8),
IF(AND($B$300="JA",NOT(LEFT(Personeelsinzet!$Q$16,10)="medewerker"),LEFT(Personeelsinzet!$B$55,1)="6"),CONCATENATE("WP- ",WB!$J$9),
IF(AND($B$300="JA",NOT(LEFT(Personeelsinzet!$Q$16,10)="medewerker"),LEFT(Personeelsinzet!$B$55,1)="7"),CONCATENATE("WP- ",WB!$J$10),""))))))))</f>
        <v/>
      </c>
      <c r="C905" s="121">
        <f>IF(B905="",0,IF(Personeelsinzet!$D$93=$AP$5,Personeelsinzet!Q$55*P$303,
IF(AND(Personeelsinzet!$D$93=WB!$AP$6,Personeelskosten!$D$11=WB!$Q$5),Personeelsinzet!Q$55*WB!$R$12,
IF(AND(Personeelsinzet!$D$93=WB!$AP$6,Personeelskosten!$D$11=WB!$Q$6),Personeelsinzet!Q$55*WB!$R$13,""))))</f>
        <v>0</v>
      </c>
      <c r="D905" s="122">
        <f>IF(AND(NOT(B905=""),NOT(LEFT(Personeelsinzet!Q$16,10)="medewerker")),P$302,0)</f>
        <v>0</v>
      </c>
      <c r="E905">
        <f t="shared" si="13"/>
        <v>0</v>
      </c>
    </row>
    <row r="906" spans="1:6" x14ac:dyDescent="0.2">
      <c r="A906" t="str">
        <f>'Simulatie kostenplan'!$B$25</f>
        <v>Personeelskosten</v>
      </c>
      <c r="B906" s="120" t="str">
        <f>IF('Simulatie kostenplan'!$E$36='Simulatie kostenplan'!$F$22,"",IF(AND($B$300="JA",NOT(LEFT(Personeelsinzet!$R$16,10)="medewerker"),LEFT(Personeelsinzet!$B$21,1)="1"),CONCATENATE("WP- ",WB!$J$4),
IF(AND($B$300="JA",NOT(LEFT(Personeelsinzet!$R$16,10)="medewerker"),LEFT(Personeelsinzet!$B$21,1)="2"),CONCATENATE("WP- ",WB!$J$5),
IF(AND($B$300="JA",NOT(LEFT(Personeelsinzet!$R$16,10)="medewerker"),LEFT(Personeelsinzet!$B$21,1)="3"),CONCATENATE("WP- ",WB!$J$6),
IF(AND($B$300="JA",NOT(LEFT(Personeelsinzet!$R$16,10)="medewerker"),LEFT(Personeelsinzet!$B$21,1)="4"),CONCATENATE("WP- ",WB!$J$7),
IF(AND($B$300="JA",NOT(LEFT(Personeelsinzet!$R$16,10)="medewerker"),LEFT(Personeelsinzet!$B$21,1)="5"),CONCATENATE("WP- ",WB!$J$8),
IF(AND($B$300="JA",NOT(LEFT(Personeelsinzet!$R$16,10)="medewerker"),LEFT(Personeelsinzet!$B$21,1)="6"),CONCATENATE("WP- ",WB!$J$9),
IF(AND($B$300="JA",NOT(LEFT(Personeelsinzet!$R$16,10)="medewerker"),LEFT(Personeelsinzet!$B$21,1)="7"),CONCATENATE("WP- ",WB!$J$10),""))))))))</f>
        <v/>
      </c>
      <c r="C906" s="121">
        <f>IF(B906="",0,IF(Personeelsinzet!$D$93=$AP$5,Personeelsinzet!R$21*Q$303,
IF(AND(Personeelsinzet!$D$93=WB!$AP$6,Personeelskosten!$D$11=WB!$Q$5),Personeelsinzet!R$21*WB!$R$12,
IF(AND(Personeelsinzet!$D$93=WB!$AP$6,Personeelskosten!$D$11=WB!$Q$6),Personeelsinzet!R$21*WB!$R$13,""))))</f>
        <v>0</v>
      </c>
      <c r="D906" s="122">
        <f>IF(AND(NOT(B906=""),NOT(LEFT(Personeelsinzet!R$16,10)="medewerker")),Q$302,0)</f>
        <v>0</v>
      </c>
      <c r="E906">
        <f t="shared" si="13"/>
        <v>0</v>
      </c>
      <c r="F906" s="120"/>
    </row>
    <row r="907" spans="1:6" x14ac:dyDescent="0.2">
      <c r="A907" t="str">
        <f>'Simulatie kostenplan'!$B$25</f>
        <v>Personeelskosten</v>
      </c>
      <c r="B907" s="120" t="str">
        <f>IF('Simulatie kostenplan'!$E$36='Simulatie kostenplan'!$F$22,"",IF(AND($B$300="JA",NOT(LEFT(Personeelsinzet!$R$16,10)="medewerker"),LEFT(Personeelsinzet!$B$22,1)="1"),CONCATENATE("WP- ",WB!$J$4),
IF(AND($B$300="JA",NOT(LEFT(Personeelsinzet!$R$16,10)="medewerker"),LEFT(Personeelsinzet!$B$22,1)="2"),CONCATENATE("WP- ",WB!$J$5),
IF(AND($B$300="JA",NOT(LEFT(Personeelsinzet!$R$16,10)="medewerker"),LEFT(Personeelsinzet!$B$22,1)="3"),CONCATENATE("WP- ",WB!$J$6),
IF(AND($B$300="JA",NOT(LEFT(Personeelsinzet!$R$16,10)="medewerker"),LEFT(Personeelsinzet!$B$22,1)="4"),CONCATENATE("WP- ",WB!$J$7),
IF(AND($B$300="JA",NOT(LEFT(Personeelsinzet!$R$16,10)="medewerker"),LEFT(Personeelsinzet!$B$22,1)="5"),CONCATENATE("WP- ",WB!$J$8),
IF(AND($B$300="JA",NOT(LEFT(Personeelsinzet!$R$16,10)="medewerker"),LEFT(Personeelsinzet!$B$22,1)="6"),CONCATENATE("WP- ",WB!$J$9),
IF(AND($B$300="JA",NOT(LEFT(Personeelsinzet!$R$16,10)="medewerker"),LEFT(Personeelsinzet!$B$22,1)="7"),CONCATENATE("WP- ",WB!$J$10),""))))))))</f>
        <v/>
      </c>
      <c r="C907" s="121">
        <f>IF(B907="",0,IF(Personeelsinzet!$D$93=$AP$5,Personeelsinzet!R$22*Q$303,
IF(AND(Personeelsinzet!$D$93=WB!$AP$6,Personeelskosten!$D$11=WB!$Q$5),Personeelsinzet!R$22*WB!$R$12,
IF(AND(Personeelsinzet!$D$93=WB!$AP$6,Personeelskosten!$D$11=WB!$Q$6),Personeelsinzet!R$22*WB!$R$13,""))))</f>
        <v>0</v>
      </c>
      <c r="D907" s="122">
        <f>IF(AND(NOT(B907=""),NOT(LEFT(Personeelsinzet!R$16,10)="medewerker")),Q$302,0)</f>
        <v>0</v>
      </c>
      <c r="E907">
        <f t="shared" si="13"/>
        <v>0</v>
      </c>
    </row>
    <row r="908" spans="1:6" x14ac:dyDescent="0.2">
      <c r="A908" t="str">
        <f>'Simulatie kostenplan'!$B$25</f>
        <v>Personeelskosten</v>
      </c>
      <c r="B908" s="120" t="str">
        <f>IF('Simulatie kostenplan'!$E$36='Simulatie kostenplan'!$F$22,"",IF(AND($B$300="JA",NOT(LEFT(Personeelsinzet!$R$16,10)="medewerker"),LEFT(Personeelsinzet!$B$23,1)="1"),CONCATENATE("WP- ",WB!$J$4),
IF(AND($B$300="JA",NOT(LEFT(Personeelsinzet!$R$16,10)="medewerker"),LEFT(Personeelsinzet!$B$23,1)="2"),CONCATENATE("WP- ",WB!$J$5),
IF(AND($B$300="JA",NOT(LEFT(Personeelsinzet!$R$16,10)="medewerker"),LEFT(Personeelsinzet!$B$23,1)="3"),CONCATENATE("WP- ",WB!$J$6),
IF(AND($B$300="JA",NOT(LEFT(Personeelsinzet!$R$16,10)="medewerker"),LEFT(Personeelsinzet!$B$23,1)="4"),CONCATENATE("WP- ",WB!$J$7),
IF(AND($B$300="JA",NOT(LEFT(Personeelsinzet!$R$16,10)="medewerker"),LEFT(Personeelsinzet!$B$23,1)="5"),CONCATENATE("WP- ",WB!$J$8),
IF(AND($B$300="JA",NOT(LEFT(Personeelsinzet!$R$16,10)="medewerker"),LEFT(Personeelsinzet!$B$23,1)="6"),CONCATENATE("WP- ",WB!$J$9),
IF(AND($B$300="JA",NOT(LEFT(Personeelsinzet!$R$16,10)="medewerker"),LEFT(Personeelsinzet!$B$23,1)="7"),CONCATENATE("WP- ",WB!$J$10),""))))))))</f>
        <v/>
      </c>
      <c r="C908" s="121">
        <f>IF(B908="",0,IF(Personeelsinzet!$D$93=$AP$5,Personeelsinzet!R$23*Q$303,
IF(AND(Personeelsinzet!$D$93=WB!$AP$6,Personeelskosten!$D$11=WB!$Q$5),Personeelsinzet!R$23*WB!$R$12,
IF(AND(Personeelsinzet!$D$93=WB!$AP$6,Personeelskosten!$D$11=WB!$Q$6),Personeelsinzet!R$23*WB!$R$13,""))))</f>
        <v>0</v>
      </c>
      <c r="D908" s="122">
        <f>IF(AND(NOT(B908=""),NOT(LEFT(Personeelsinzet!R$16,10)="medewerker")),Q$302,0)</f>
        <v>0</v>
      </c>
      <c r="E908">
        <f t="shared" si="13"/>
        <v>0</v>
      </c>
    </row>
    <row r="909" spans="1:6" x14ac:dyDescent="0.2">
      <c r="A909" t="str">
        <f>'Simulatie kostenplan'!$B$25</f>
        <v>Personeelskosten</v>
      </c>
      <c r="B909" s="120" t="str">
        <f>IF('Simulatie kostenplan'!$E$36='Simulatie kostenplan'!$F$22,"",IF(AND($B$300="JA",NOT(LEFT(Personeelsinzet!$R$16,10)="medewerker"),LEFT(Personeelsinzet!$B$24,1)="1"),CONCATENATE("WP- ",WB!$J$4),
IF(AND($B$300="JA",NOT(LEFT(Personeelsinzet!$R$16,10)="medewerker"),LEFT(Personeelsinzet!$B$24,1)="2"),CONCATENATE("WP- ",WB!$J$5),
IF(AND($B$300="JA",NOT(LEFT(Personeelsinzet!$R$16,10)="medewerker"),LEFT(Personeelsinzet!$B$24,1)="3"),CONCATENATE("WP- ",WB!$J$6),
IF(AND($B$300="JA",NOT(LEFT(Personeelsinzet!$R$16,10)="medewerker"),LEFT(Personeelsinzet!$B$24,1)="4"),CONCATENATE("WP- ",WB!$J$7),
IF(AND($B$300="JA",NOT(LEFT(Personeelsinzet!$R$16,10)="medewerker"),LEFT(Personeelsinzet!$B$24,1)="5"),CONCATENATE("WP- ",WB!$J$8),
IF(AND($B$300="JA",NOT(LEFT(Personeelsinzet!$R$16,10)="medewerker"),LEFT(Personeelsinzet!$B$24,1)="6"),CONCATENATE("WP- ",WB!$J$9),
IF(AND($B$300="JA",NOT(LEFT(Personeelsinzet!$R$16,10)="medewerker"),LEFT(Personeelsinzet!$B$24,1)="7"),CONCATENATE("WP- ",WB!$J$10),""))))))))</f>
        <v/>
      </c>
      <c r="C909" s="121">
        <f>IF(B909="",0,IF(Personeelsinzet!$D$93=$AP$5,Personeelsinzet!R$24*Q$303,
IF(AND(Personeelsinzet!$D$93=WB!$AP$6,Personeelskosten!$D$11=WB!$Q$5),Personeelsinzet!R$24*WB!$R$12,
IF(AND(Personeelsinzet!$D$93=WB!$AP$6,Personeelskosten!$D$11=WB!$Q$6),Personeelsinzet!R$24*WB!$R$13,""))))</f>
        <v>0</v>
      </c>
      <c r="D909" s="122">
        <f>IF(AND(NOT(B909=""),NOT(LEFT(Personeelsinzet!R$16,10)="medewerker")),Q$302,0)</f>
        <v>0</v>
      </c>
      <c r="E909">
        <f t="shared" si="13"/>
        <v>0</v>
      </c>
    </row>
    <row r="910" spans="1:6" x14ac:dyDescent="0.2">
      <c r="A910" t="str">
        <f>'Simulatie kostenplan'!$B$25</f>
        <v>Personeelskosten</v>
      </c>
      <c r="B910" s="120" t="str">
        <f>IF('Simulatie kostenplan'!$E$36='Simulatie kostenplan'!$F$22,"",IF(AND($B$300="JA",NOT(LEFT(Personeelsinzet!$R$16,10)="medewerker"),LEFT(Personeelsinzet!$B$25,1)="1"),CONCATENATE("WP- ",WB!$J$4),
IF(AND($B$300="JA",NOT(LEFT(Personeelsinzet!$R$16,10)="medewerker"),LEFT(Personeelsinzet!$B$25,1)="2"),CONCATENATE("WP- ",WB!$J$5),
IF(AND($B$300="JA",NOT(LEFT(Personeelsinzet!$R$16,10)="medewerker"),LEFT(Personeelsinzet!$B$25,1)="3"),CONCATENATE("WP- ",WB!$J$6),
IF(AND($B$300="JA",NOT(LEFT(Personeelsinzet!$R$16,10)="medewerker"),LEFT(Personeelsinzet!$B$25,1)="4"),CONCATENATE("WP- ",WB!$J$7),
IF(AND($B$300="JA",NOT(LEFT(Personeelsinzet!$R$16,10)="medewerker"),LEFT(Personeelsinzet!$B$25,1)="5"),CONCATENATE("WP- ",WB!$J$8),
IF(AND($B$300="JA",NOT(LEFT(Personeelsinzet!$R$16,10)="medewerker"),LEFT(Personeelsinzet!$B$25,1)="6"),CONCATENATE("WP- ",WB!$J$9),
IF(AND($B$300="JA",NOT(LEFT(Personeelsinzet!$R$16,10)="medewerker"),LEFT(Personeelsinzet!$B$25,1)="7"),CONCATENATE("WP- ",WB!$J$10),""))))))))</f>
        <v/>
      </c>
      <c r="C910" s="121">
        <f>IF(B910="",0,IF(Personeelsinzet!$D$93=$AP$5,Personeelsinzet!R$25*Q$303,
IF(AND(Personeelsinzet!$D$93=WB!$AP$6,Personeelskosten!$D$11=WB!$Q$5),Personeelsinzet!R$25*WB!$R$12,
IF(AND(Personeelsinzet!$D$93=WB!$AP$6,Personeelskosten!$D$11=WB!$Q$6),Personeelsinzet!R$25*WB!$R$13,""))))</f>
        <v>0</v>
      </c>
      <c r="D910" s="122">
        <f>IF(AND(NOT(B910=""),NOT(LEFT(Personeelsinzet!R$16,10)="medewerker")),Q$302,0)</f>
        <v>0</v>
      </c>
      <c r="E910">
        <f t="shared" si="13"/>
        <v>0</v>
      </c>
    </row>
    <row r="911" spans="1:6" x14ac:dyDescent="0.2">
      <c r="A911" t="str">
        <f>'Simulatie kostenplan'!$B$25</f>
        <v>Personeelskosten</v>
      </c>
      <c r="B911" s="120" t="str">
        <f>IF('Simulatie kostenplan'!$E$36='Simulatie kostenplan'!$F$22,"",IF(AND($B$300="JA",NOT(LEFT(Personeelsinzet!$R$16,10)="medewerker"),LEFT(Personeelsinzet!$B$26,1)="1"),CONCATENATE("WP- ",WB!$J$4),
IF(AND($B$300="JA",NOT(LEFT(Personeelsinzet!$R$16,10)="medewerker"),LEFT(Personeelsinzet!$B$26,1)="2"),CONCATENATE("WP- ",WB!$J$5),
IF(AND($B$300="JA",NOT(LEFT(Personeelsinzet!$R$16,10)="medewerker"),LEFT(Personeelsinzet!$B$26,1)="3"),CONCATENATE("WP- ",WB!$J$6),
IF(AND($B$300="JA",NOT(LEFT(Personeelsinzet!$R$16,10)="medewerker"),LEFT(Personeelsinzet!$B$26,1)="4"),CONCATENATE("WP- ",WB!$J$7),
IF(AND($B$300="JA",NOT(LEFT(Personeelsinzet!$R$16,10)="medewerker"),LEFT(Personeelsinzet!$B$26,1)="5"),CONCATENATE("WP- ",WB!$J$8),
IF(AND($B$300="JA",NOT(LEFT(Personeelsinzet!$R$16,10)="medewerker"),LEFT(Personeelsinzet!$B$26,1)="6"),CONCATENATE("WP- ",WB!$J$9),
IF(AND($B$300="JA",NOT(LEFT(Personeelsinzet!$R$16,10)="medewerker"),LEFT(Personeelsinzet!$B$26,1)="7"),CONCATENATE("WP- ",WB!$J$10),""))))))))</f>
        <v/>
      </c>
      <c r="C911" s="121">
        <f>IF(B911="",0,IF(Personeelsinzet!$D$93=$AP$5,Personeelsinzet!R$26*Q$303,
IF(AND(Personeelsinzet!$D$93=WB!$AP$6,Personeelskosten!$D$11=WB!$Q$5),Personeelsinzet!R$26*WB!$R$12,
IF(AND(Personeelsinzet!$D$93=WB!$AP$6,Personeelskosten!$D$11=WB!$Q$6),Personeelsinzet!R$26*WB!$R$13,""))))</f>
        <v>0</v>
      </c>
      <c r="D911" s="122">
        <f>IF(AND(NOT(B911=""),NOT(LEFT(Personeelsinzet!R$16,10)="medewerker")),Q$302,0)</f>
        <v>0</v>
      </c>
      <c r="E911">
        <f t="shared" si="13"/>
        <v>0</v>
      </c>
    </row>
    <row r="912" spans="1:6" x14ac:dyDescent="0.2">
      <c r="A912" t="str">
        <f>'Simulatie kostenplan'!$B$25</f>
        <v>Personeelskosten</v>
      </c>
      <c r="B912" s="120" t="str">
        <f>IF('Simulatie kostenplan'!$E$36='Simulatie kostenplan'!$F$22,"",IF(AND($B$300="JA",NOT(LEFT(Personeelsinzet!$R$16,10)="medewerker"),LEFT(Personeelsinzet!$B$27,1)="1"),CONCATENATE("WP- ",WB!$J$4),
IF(AND($B$300="JA",NOT(LEFT(Personeelsinzet!$R$16,10)="medewerker"),LEFT(Personeelsinzet!$B$27,1)="2"),CONCATENATE("WP- ",WB!$J$5),
IF(AND($B$300="JA",NOT(LEFT(Personeelsinzet!$R$16,10)="medewerker"),LEFT(Personeelsinzet!$B$27,1)="3"),CONCATENATE("WP- ",WB!$J$6),
IF(AND($B$300="JA",NOT(LEFT(Personeelsinzet!$R$16,10)="medewerker"),LEFT(Personeelsinzet!$B$27,1)="4"),CONCATENATE("WP- ",WB!$J$7),
IF(AND($B$300="JA",NOT(LEFT(Personeelsinzet!$R$16,10)="medewerker"),LEFT(Personeelsinzet!$B$27,1)="5"),CONCATENATE("WP- ",WB!$J$8),
IF(AND($B$300="JA",NOT(LEFT(Personeelsinzet!$R$16,10)="medewerker"),LEFT(Personeelsinzet!$B$27,1)="6"),CONCATENATE("WP- ",WB!$J$9),
IF(AND($B$300="JA",NOT(LEFT(Personeelsinzet!$R$16,10)="medewerker"),LEFT(Personeelsinzet!$B$27,1)="7"),CONCATENATE("WP- ",WB!$J$10),""))))))))</f>
        <v/>
      </c>
      <c r="C912" s="121">
        <f>IF(B912="",0,IF(Personeelsinzet!$D$93=$AP$5,Personeelsinzet!R$27*Q$303,
IF(AND(Personeelsinzet!$D$93=WB!$AP$6,Personeelskosten!$D$11=WB!$Q$5),Personeelsinzet!R$27*WB!$R$12,
IF(AND(Personeelsinzet!$D$93=WB!$AP$6,Personeelskosten!$D$11=WB!$Q$6),Personeelsinzet!R$27*WB!$R$13,""))))</f>
        <v>0</v>
      </c>
      <c r="D912" s="122">
        <f>IF(AND(NOT(B912=""),NOT(LEFT(Personeelsinzet!R$16,10)="medewerker")),Q$302,0)</f>
        <v>0</v>
      </c>
      <c r="E912">
        <f t="shared" si="13"/>
        <v>0</v>
      </c>
    </row>
    <row r="913" spans="1:5" x14ac:dyDescent="0.2">
      <c r="A913" t="str">
        <f>'Simulatie kostenplan'!$B$25</f>
        <v>Personeelskosten</v>
      </c>
      <c r="B913" s="120" t="str">
        <f>IF('Simulatie kostenplan'!$E$36='Simulatie kostenplan'!$F$22,"",IF(AND($B$300="JA",NOT(LEFT(Personeelsinzet!$R$16,10)="medewerker"),LEFT(Personeelsinzet!$B$28,1)="1"),CONCATENATE("WP- ",WB!$J$4),
IF(AND($B$300="JA",NOT(LEFT(Personeelsinzet!$R$16,10)="medewerker"),LEFT(Personeelsinzet!$B$28,1)="2"),CONCATENATE("WP- ",WB!$J$5),
IF(AND($B$300="JA",NOT(LEFT(Personeelsinzet!$R$16,10)="medewerker"),LEFT(Personeelsinzet!$B$28,1)="3"),CONCATENATE("WP- ",WB!$J$6),
IF(AND($B$300="JA",NOT(LEFT(Personeelsinzet!$R$16,10)="medewerker"),LEFT(Personeelsinzet!$B$28,1)="4"),CONCATENATE("WP- ",WB!$J$7),
IF(AND($B$300="JA",NOT(LEFT(Personeelsinzet!$R$16,10)="medewerker"),LEFT(Personeelsinzet!$B$28,1)="5"),CONCATENATE("WP- ",WB!$J$8),
IF(AND($B$300="JA",NOT(LEFT(Personeelsinzet!$R$16,10)="medewerker"),LEFT(Personeelsinzet!$B$28,1)="6"),CONCATENATE("WP- ",WB!$J$9),
IF(AND($B$300="JA",NOT(LEFT(Personeelsinzet!$R$16,10)="medewerker"),LEFT(Personeelsinzet!$B$28,1)="7"),CONCATENATE("WP- ",WB!$J$10),""))))))))</f>
        <v/>
      </c>
      <c r="C913" s="121">
        <f>IF(B913="",0,IF(Personeelsinzet!$D$93=$AP$5,Personeelsinzet!R$28*Q$303,
IF(AND(Personeelsinzet!$D$93=WB!$AP$6,Personeelskosten!$D$11=WB!$Q$5),Personeelsinzet!R$28*WB!$R$12,
IF(AND(Personeelsinzet!$D$93=WB!$AP$6,Personeelskosten!$D$11=WB!$Q$6),Personeelsinzet!R$28*WB!$R$13,""))))</f>
        <v>0</v>
      </c>
      <c r="D913" s="122">
        <f>IF(AND(NOT(B913=""),NOT(LEFT(Personeelsinzet!R$16,10)="medewerker")),Q$302,0)</f>
        <v>0</v>
      </c>
      <c r="E913">
        <f t="shared" si="13"/>
        <v>0</v>
      </c>
    </row>
    <row r="914" spans="1:5" x14ac:dyDescent="0.2">
      <c r="A914" t="str">
        <f>'Simulatie kostenplan'!$B$25</f>
        <v>Personeelskosten</v>
      </c>
      <c r="B914" s="120" t="str">
        <f>IF('Simulatie kostenplan'!$E$36='Simulatie kostenplan'!$F$22,"",IF(AND($B$300="JA",NOT(LEFT(Personeelsinzet!$R$16,10)="medewerker"),LEFT(Personeelsinzet!$B$29,1)="1"),CONCATENATE("WP- ",WB!$J$4),
IF(AND($B$300="JA",NOT(LEFT(Personeelsinzet!$R$16,10)="medewerker"),LEFT(Personeelsinzet!$B$29,1)="2"),CONCATENATE("WP- ",WB!$J$5),
IF(AND($B$300="JA",NOT(LEFT(Personeelsinzet!$R$16,10)="medewerker"),LEFT(Personeelsinzet!$B$29,1)="3"),CONCATENATE("WP- ",WB!$J$6),
IF(AND($B$300="JA",NOT(LEFT(Personeelsinzet!$R$16,10)="medewerker"),LEFT(Personeelsinzet!$B$29,1)="4"),CONCATENATE("WP- ",WB!$J$7),
IF(AND($B$300="JA",NOT(LEFT(Personeelsinzet!$R$16,10)="medewerker"),LEFT(Personeelsinzet!$B$29,1)="5"),CONCATENATE("WP- ",WB!$J$8),
IF(AND($B$300="JA",NOT(LEFT(Personeelsinzet!$R$16,10)="medewerker"),LEFT(Personeelsinzet!$B$29,1)="6"),CONCATENATE("WP- ",WB!$J$9),
IF(AND($B$300="JA",NOT(LEFT(Personeelsinzet!$R$16,10)="medewerker"),LEFT(Personeelsinzet!$B$29,1)="7"),CONCATENATE("WP- ",WB!$J$10),""))))))))</f>
        <v/>
      </c>
      <c r="C914" s="121">
        <f>IF(B914="",0,IF(Personeelsinzet!$D$93=$AP$5,Personeelsinzet!R$29*Q$303,
IF(AND(Personeelsinzet!$D$93=WB!$AP$6,Personeelskosten!$D$11=WB!$Q$5),Personeelsinzet!R$29*WB!$R$12,
IF(AND(Personeelsinzet!$D$93=WB!$AP$6,Personeelskosten!$D$11=WB!$Q$6),Personeelsinzet!R$29*WB!$R$13,""))))</f>
        <v>0</v>
      </c>
      <c r="D914" s="122">
        <f>IF(AND(NOT(B914=""),NOT(LEFT(Personeelsinzet!R$16,10)="medewerker")),Q$302,0)</f>
        <v>0</v>
      </c>
      <c r="E914">
        <f t="shared" si="13"/>
        <v>0</v>
      </c>
    </row>
    <row r="915" spans="1:5" x14ac:dyDescent="0.2">
      <c r="A915" t="str">
        <f>'Simulatie kostenplan'!$B$25</f>
        <v>Personeelskosten</v>
      </c>
      <c r="B915" s="120" t="str">
        <f>IF('Simulatie kostenplan'!$E$36='Simulatie kostenplan'!$F$22,"",IF(AND($B$300="JA",NOT(LEFT(Personeelsinzet!$R$16,10)="medewerker"),LEFT(Personeelsinzet!$B$30,1)="1"),CONCATENATE("WP- ",WB!$J$4),
IF(AND($B$300="JA",NOT(LEFT(Personeelsinzet!$R$16,10)="medewerker"),LEFT(Personeelsinzet!$B$30,1)="2"),CONCATENATE("WP- ",WB!$J$5),
IF(AND($B$300="JA",NOT(LEFT(Personeelsinzet!$R$16,10)="medewerker"),LEFT(Personeelsinzet!$B$30,1)="3"),CONCATENATE("WP- ",WB!$J$6),
IF(AND($B$300="JA",NOT(LEFT(Personeelsinzet!$R$16,10)="medewerker"),LEFT(Personeelsinzet!$B$30,1)="4"),CONCATENATE("WP- ",WB!$J$7),
IF(AND($B$300="JA",NOT(LEFT(Personeelsinzet!$R$16,10)="medewerker"),LEFT(Personeelsinzet!$B$30,1)="5"),CONCATENATE("WP- ",WB!$J$8),
IF(AND($B$300="JA",NOT(LEFT(Personeelsinzet!$R$16,10)="medewerker"),LEFT(Personeelsinzet!$B$30,1)="6"),CONCATENATE("WP- ",WB!$J$9),
IF(AND($B$300="JA",NOT(LEFT(Personeelsinzet!$R$16,10)="medewerker"),LEFT(Personeelsinzet!$B$30,1)="7"),CONCATENATE("WP- ",WB!$J$10),""))))))))</f>
        <v/>
      </c>
      <c r="C915" s="121">
        <f>IF(B915="",0,IF(Personeelsinzet!$D$93=$AP$5,Personeelsinzet!R$30*Q$303,
IF(AND(Personeelsinzet!$D$93=WB!$AP$6,Personeelskosten!$D$11=WB!$Q$5),Personeelsinzet!R$30*WB!$R$12,
IF(AND(Personeelsinzet!$D$93=WB!$AP$6,Personeelskosten!$D$11=WB!$Q$6),Personeelsinzet!R$30*WB!$R$13,""))))</f>
        <v>0</v>
      </c>
      <c r="D915" s="122">
        <f>IF(AND(NOT(B915=""),NOT(LEFT(Personeelsinzet!R$16,10)="medewerker")),Q$302,0)</f>
        <v>0</v>
      </c>
      <c r="E915">
        <f t="shared" si="13"/>
        <v>0</v>
      </c>
    </row>
    <row r="916" spans="1:5" x14ac:dyDescent="0.2">
      <c r="A916" t="str">
        <f>'Simulatie kostenplan'!$B$25</f>
        <v>Personeelskosten</v>
      </c>
      <c r="B916" s="120" t="str">
        <f>IF('Simulatie kostenplan'!$E$36='Simulatie kostenplan'!$F$22,"",IF(AND($B$300="JA",NOT(LEFT(Personeelsinzet!$R$16,10)="medewerker"),LEFT(Personeelsinzet!$B$31,1)="1"),CONCATENATE("WP- ",WB!$J$4),
IF(AND($B$300="JA",NOT(LEFT(Personeelsinzet!$R$16,10)="medewerker"),LEFT(Personeelsinzet!$B$31,1)="2"),CONCATENATE("WP- ",WB!$J$5),
IF(AND($B$300="JA",NOT(LEFT(Personeelsinzet!$R$16,10)="medewerker"),LEFT(Personeelsinzet!$B$31,1)="3"),CONCATENATE("WP- ",WB!$J$6),
IF(AND($B$300="JA",NOT(LEFT(Personeelsinzet!$R$16,10)="medewerker"),LEFT(Personeelsinzet!$B$31,1)="4"),CONCATENATE("WP- ",WB!$J$7),
IF(AND($B$300="JA",NOT(LEFT(Personeelsinzet!$R$16,10)="medewerker"),LEFT(Personeelsinzet!$B$31,1)="5"),CONCATENATE("WP- ",WB!$J$8),
IF(AND($B$300="JA",NOT(LEFT(Personeelsinzet!$R$16,10)="medewerker"),LEFT(Personeelsinzet!$B$31,1)="6"),CONCATENATE("WP- ",WB!$J$9),
IF(AND($B$300="JA",NOT(LEFT(Personeelsinzet!$R$16,10)="medewerker"),LEFT(Personeelsinzet!$B$31,1)="7"),CONCATENATE("WP- ",WB!$J$10),""))))))))</f>
        <v/>
      </c>
      <c r="C916" s="121">
        <f>IF(B916="",0,IF(Personeelsinzet!$D$93=$AP$5,Personeelsinzet!R$31*Q$303,
IF(AND(Personeelsinzet!$D$93=WB!$AP$6,Personeelskosten!$D$11=WB!$Q$5),Personeelsinzet!R$31*WB!$R$12,
IF(AND(Personeelsinzet!$D$93=WB!$AP$6,Personeelskosten!$D$11=WB!$Q$6),Personeelsinzet!R$31*WB!$R$13,""))))</f>
        <v>0</v>
      </c>
      <c r="D916" s="122">
        <f>IF(AND(NOT(B916=""),NOT(LEFT(Personeelsinzet!R$16,10)="medewerker")),Q$302,0)</f>
        <v>0</v>
      </c>
      <c r="E916">
        <f t="shared" si="13"/>
        <v>0</v>
      </c>
    </row>
    <row r="917" spans="1:5" x14ac:dyDescent="0.2">
      <c r="A917" t="str">
        <f>'Simulatie kostenplan'!$B$25</f>
        <v>Personeelskosten</v>
      </c>
      <c r="B917" s="120" t="str">
        <f>IF('Simulatie kostenplan'!$E$36='Simulatie kostenplan'!$F$22,"",IF(AND($B$300="JA",NOT(LEFT(Personeelsinzet!$R$16,10)="medewerker"),LEFT(Personeelsinzet!$B$32,1)="1"),CONCATENATE("WP- ",WB!$J$4),
IF(AND($B$300="JA",NOT(LEFT(Personeelsinzet!$R$16,10)="medewerker"),LEFT(Personeelsinzet!$B$32,1)="2"),CONCATENATE("WP- ",WB!$J$5),
IF(AND($B$300="JA",NOT(LEFT(Personeelsinzet!$R$16,10)="medewerker"),LEFT(Personeelsinzet!$B$32,1)="3"),CONCATENATE("WP- ",WB!$J$6),
IF(AND($B$300="JA",NOT(LEFT(Personeelsinzet!$R$16,10)="medewerker"),LEFT(Personeelsinzet!$B$32,1)="4"),CONCATENATE("WP- ",WB!$J$7),
IF(AND($B$300="JA",NOT(LEFT(Personeelsinzet!$R$16,10)="medewerker"),LEFT(Personeelsinzet!$B$32,1)="5"),CONCATENATE("WP- ",WB!$J$8),
IF(AND($B$300="JA",NOT(LEFT(Personeelsinzet!$R$16,10)="medewerker"),LEFT(Personeelsinzet!$B$32,1)="6"),CONCATENATE("WP- ",WB!$J$9),
IF(AND($B$300="JA",NOT(LEFT(Personeelsinzet!$R$16,10)="medewerker"),LEFT(Personeelsinzet!$B$32,1)="7"),CONCATENATE("WP- ",WB!$J$10),""))))))))</f>
        <v/>
      </c>
      <c r="C917" s="121">
        <f>IF(B917="",0,IF(Personeelsinzet!$D$93=$AP$5,Personeelsinzet!R$32*Q$303,
IF(AND(Personeelsinzet!$D$93=WB!$AP$6,Personeelskosten!$D$11=WB!$Q$5),Personeelsinzet!R$32*WB!$R$12,
IF(AND(Personeelsinzet!$D$93=WB!$AP$6,Personeelskosten!$D$11=WB!$Q$6),Personeelsinzet!R$32*WB!$R$13,""))))</f>
        <v>0</v>
      </c>
      <c r="D917" s="122">
        <f>IF(AND(NOT(B917=""),NOT(LEFT(Personeelsinzet!R$16,10)="medewerker")),Q$302,0)</f>
        <v>0</v>
      </c>
      <c r="E917">
        <f t="shared" si="13"/>
        <v>0</v>
      </c>
    </row>
    <row r="918" spans="1:5" x14ac:dyDescent="0.2">
      <c r="A918" t="str">
        <f>'Simulatie kostenplan'!$B$25</f>
        <v>Personeelskosten</v>
      </c>
      <c r="B918" s="120" t="str">
        <f>IF('Simulatie kostenplan'!$E$36='Simulatie kostenplan'!$F$22,"",IF(AND($B$300="JA",NOT(LEFT(Personeelsinzet!$R$16,10)="medewerker"),LEFT(Personeelsinzet!$B$33,1)="1"),CONCATENATE("WP- ",WB!$J$4),
IF(AND($B$300="JA",NOT(LEFT(Personeelsinzet!$R$16,10)="medewerker"),LEFT(Personeelsinzet!$B$33,1)="2"),CONCATENATE("WP- ",WB!$J$5),
IF(AND($B$300="JA",NOT(LEFT(Personeelsinzet!$R$16,10)="medewerker"),LEFT(Personeelsinzet!$B$33,1)="3"),CONCATENATE("WP- ",WB!$J$6),
IF(AND($B$300="JA",NOT(LEFT(Personeelsinzet!$R$16,10)="medewerker"),LEFT(Personeelsinzet!$B$33,1)="4"),CONCATENATE("WP- ",WB!$J$7),
IF(AND($B$300="JA",NOT(LEFT(Personeelsinzet!$R$16,10)="medewerker"),LEFT(Personeelsinzet!$B$33,1)="5"),CONCATENATE("WP- ",WB!$J$8),
IF(AND($B$300="JA",NOT(LEFT(Personeelsinzet!$R$16,10)="medewerker"),LEFT(Personeelsinzet!$B$33,1)="6"),CONCATENATE("WP- ",WB!$J$9),
IF(AND($B$300="JA",NOT(LEFT(Personeelsinzet!$R$16,10)="medewerker"),LEFT(Personeelsinzet!$B$33,1)="7"),CONCATENATE("WP- ",WB!$J$10),""))))))))</f>
        <v/>
      </c>
      <c r="C918" s="121">
        <f>IF(B918="",0,IF(Personeelsinzet!$D$93=$AP$5,Personeelsinzet!R$33*Q$303,
IF(AND(Personeelsinzet!$D$93=WB!$AP$6,Personeelskosten!$D$11=WB!$Q$5),Personeelsinzet!R$33*WB!$R$12,
IF(AND(Personeelsinzet!$D$93=WB!$AP$6,Personeelskosten!$D$11=WB!$Q$6),Personeelsinzet!R$33*WB!$R$13,""))))</f>
        <v>0</v>
      </c>
      <c r="D918" s="122">
        <f>IF(AND(NOT(B918=""),NOT(LEFT(Personeelsinzet!R$16,10)="medewerker")),Q$302,0)</f>
        <v>0</v>
      </c>
      <c r="E918">
        <f t="shared" si="13"/>
        <v>0</v>
      </c>
    </row>
    <row r="919" spans="1:5" x14ac:dyDescent="0.2">
      <c r="A919" t="str">
        <f>'Simulatie kostenplan'!$B$25</f>
        <v>Personeelskosten</v>
      </c>
      <c r="B919" s="120" t="str">
        <f>IF('Simulatie kostenplan'!$E$36='Simulatie kostenplan'!$F$22,"",IF(AND($B$300="JA",NOT(LEFT(Personeelsinzet!$R$16,10)="medewerker"),LEFT(Personeelsinzet!$B$34,1)="1"),CONCATENATE("WP- ",WB!$J$4),
IF(AND($B$300="JA",NOT(LEFT(Personeelsinzet!$R$16,10)="medewerker"),LEFT(Personeelsinzet!$B$34,1)="2"),CONCATENATE("WP- ",WB!$J$5),
IF(AND($B$300="JA",NOT(LEFT(Personeelsinzet!$R$16,10)="medewerker"),LEFT(Personeelsinzet!$B$34,1)="3"),CONCATENATE("WP- ",WB!$J$6),
IF(AND($B$300="JA",NOT(LEFT(Personeelsinzet!$R$16,10)="medewerker"),LEFT(Personeelsinzet!$B$34,1)="4"),CONCATENATE("WP- ",WB!$J$7),
IF(AND($B$300="JA",NOT(LEFT(Personeelsinzet!$R$16,10)="medewerker"),LEFT(Personeelsinzet!$B$34,1)="5"),CONCATENATE("WP- ",WB!$J$8),
IF(AND($B$300="JA",NOT(LEFT(Personeelsinzet!$R$16,10)="medewerker"),LEFT(Personeelsinzet!$B$34,1)="6"),CONCATENATE("WP- ",WB!$J$9),
IF(AND($B$300="JA",NOT(LEFT(Personeelsinzet!$R$16,10)="medewerker"),LEFT(Personeelsinzet!$B$34,1)="7"),CONCATENATE("WP- ",WB!$J$10),""))))))))</f>
        <v/>
      </c>
      <c r="C919" s="121">
        <f>IF(B919="",0,IF(Personeelsinzet!$D$93=$AP$5,Personeelsinzet!R$34*Q$303,
IF(AND(Personeelsinzet!$D$93=WB!$AP$6,Personeelskosten!$D$11=WB!$Q$5),Personeelsinzet!R$34*WB!$R$12,
IF(AND(Personeelsinzet!$D$93=WB!$AP$6,Personeelskosten!$D$11=WB!$Q$6),Personeelsinzet!R$34*WB!$R$13,""))))</f>
        <v>0</v>
      </c>
      <c r="D919" s="122">
        <f>IF(AND(NOT(B919=""),NOT(LEFT(Personeelsinzet!R$16,10)="medewerker")),Q$302,0)</f>
        <v>0</v>
      </c>
      <c r="E919">
        <f t="shared" si="13"/>
        <v>0</v>
      </c>
    </row>
    <row r="920" spans="1:5" x14ac:dyDescent="0.2">
      <c r="A920" t="str">
        <f>'Simulatie kostenplan'!$B$25</f>
        <v>Personeelskosten</v>
      </c>
      <c r="B920" s="120" t="str">
        <f>IF('Simulatie kostenplan'!$E$36='Simulatie kostenplan'!$F$22,"",IF(AND($B$300="JA",NOT(LEFT(Personeelsinzet!$R$16,10)="medewerker"),LEFT(Personeelsinzet!$B$35,1)="1"),CONCATENATE("WP- ",WB!$J$4),
IF(AND($B$300="JA",NOT(LEFT(Personeelsinzet!$R$16,10)="medewerker"),LEFT(Personeelsinzet!$B$35,1)="2"),CONCATENATE("WP- ",WB!$J$5),
IF(AND($B$300="JA",NOT(LEFT(Personeelsinzet!$R$16,10)="medewerker"),LEFT(Personeelsinzet!$B$35,1)="3"),CONCATENATE("WP- ",WB!$J$6),
IF(AND($B$300="JA",NOT(LEFT(Personeelsinzet!$R$16,10)="medewerker"),LEFT(Personeelsinzet!$B$35,1)="4"),CONCATENATE("WP- ",WB!$J$7),
IF(AND($B$300="JA",NOT(LEFT(Personeelsinzet!$R$16,10)="medewerker"),LEFT(Personeelsinzet!$B$35,1)="5"),CONCATENATE("WP- ",WB!$J$8),
IF(AND($B$300="JA",NOT(LEFT(Personeelsinzet!$R$16,10)="medewerker"),LEFT(Personeelsinzet!$B$35,1)="6"),CONCATENATE("WP- ",WB!$J$9),
IF(AND($B$300="JA",NOT(LEFT(Personeelsinzet!$R$16,10)="medewerker"),LEFT(Personeelsinzet!$B$35,1)="7"),CONCATENATE("WP- ",WB!$J$10),""))))))))</f>
        <v/>
      </c>
      <c r="C920" s="121">
        <f>IF(B920="",0,IF(Personeelsinzet!$D$93=$AP$5,Personeelsinzet!R$35*Q$303,
IF(AND(Personeelsinzet!$D$93=WB!$AP$6,Personeelskosten!$D$11=WB!$Q$5),Personeelsinzet!R$35*WB!$R$12,
IF(AND(Personeelsinzet!$D$93=WB!$AP$6,Personeelskosten!$D$11=WB!$Q$6),Personeelsinzet!R$35*WB!$R$13,""))))</f>
        <v>0</v>
      </c>
      <c r="D920" s="122">
        <f>IF(AND(NOT(B920=""),NOT(LEFT(Personeelsinzet!R$16,10)="medewerker")),Q$302,0)</f>
        <v>0</v>
      </c>
      <c r="E920">
        <f t="shared" si="13"/>
        <v>0</v>
      </c>
    </row>
    <row r="921" spans="1:5" x14ac:dyDescent="0.2">
      <c r="A921" t="str">
        <f>'Simulatie kostenplan'!$B$25</f>
        <v>Personeelskosten</v>
      </c>
      <c r="B921" s="120" t="str">
        <f>IF('Simulatie kostenplan'!$E$36='Simulatie kostenplan'!$F$22,"",IF(AND($B$300="JA",NOT(LEFT(Personeelsinzet!$R$16,10)="medewerker"),LEFT(Personeelsinzet!$B$36,1)="1"),CONCATENATE("WP- ",WB!$J$4),
IF(AND($B$300="JA",NOT(LEFT(Personeelsinzet!$R$16,10)="medewerker"),LEFT(Personeelsinzet!$B$36,1)="2"),CONCATENATE("WP- ",WB!$J$5),
IF(AND($B$300="JA",NOT(LEFT(Personeelsinzet!$R$16,10)="medewerker"),LEFT(Personeelsinzet!$B$36,1)="3"),CONCATENATE("WP- ",WB!$J$6),
IF(AND($B$300="JA",NOT(LEFT(Personeelsinzet!$R$16,10)="medewerker"),LEFT(Personeelsinzet!$B$36,1)="4"),CONCATENATE("WP- ",WB!$J$7),
IF(AND($B$300="JA",NOT(LEFT(Personeelsinzet!$R$16,10)="medewerker"),LEFT(Personeelsinzet!$B$36,1)="5"),CONCATENATE("WP- ",WB!$J$8),
IF(AND($B$300="JA",NOT(LEFT(Personeelsinzet!$R$16,10)="medewerker"),LEFT(Personeelsinzet!$B$36,1)="6"),CONCATENATE("WP- ",WB!$J$9),
IF(AND($B$300="JA",NOT(LEFT(Personeelsinzet!$R$16,10)="medewerker"),LEFT(Personeelsinzet!$B$36,1)="7"),CONCATENATE("WP- ",WB!$J$10),""))))))))</f>
        <v/>
      </c>
      <c r="C921" s="121">
        <f>IF(B921="",0,IF(Personeelsinzet!$D$93=$AP$5,Personeelsinzet!R$36*Q$303,
IF(AND(Personeelsinzet!$D$93=WB!$AP$6,Personeelskosten!$D$11=WB!$Q$5),Personeelsinzet!R$36*WB!$R$12,
IF(AND(Personeelsinzet!$D$93=WB!$AP$6,Personeelskosten!$D$11=WB!$Q$6),Personeelsinzet!R$36*WB!$R$13,""))))</f>
        <v>0</v>
      </c>
      <c r="D921" s="122">
        <f>IF(AND(NOT(B921=""),NOT(LEFT(Personeelsinzet!R$16,10)="medewerker")),Q$302,0)</f>
        <v>0</v>
      </c>
      <c r="E921">
        <f t="shared" si="13"/>
        <v>0</v>
      </c>
    </row>
    <row r="922" spans="1:5" x14ac:dyDescent="0.2">
      <c r="A922" t="str">
        <f>'Simulatie kostenplan'!$B$25</f>
        <v>Personeelskosten</v>
      </c>
      <c r="B922" s="120" t="str">
        <f>IF('Simulatie kostenplan'!$E$36='Simulatie kostenplan'!$F$22,"",IF(AND($B$300="JA",NOT(LEFT(Personeelsinzet!$R$16,10)="medewerker"),LEFT(Personeelsinzet!$B$37,1)="1"),CONCATENATE("WP- ",WB!$J$4),
IF(AND($B$300="JA",NOT(LEFT(Personeelsinzet!$R$16,10)="medewerker"),LEFT(Personeelsinzet!$B$37,1)="2"),CONCATENATE("WP- ",WB!$J$5),
IF(AND($B$300="JA",NOT(LEFT(Personeelsinzet!$R$16,10)="medewerker"),LEFT(Personeelsinzet!$B$37,1)="3"),CONCATENATE("WP- ",WB!$J$6),
IF(AND($B$300="JA",NOT(LEFT(Personeelsinzet!$R$16,10)="medewerker"),LEFT(Personeelsinzet!$B$37,1)="4"),CONCATENATE("WP- ",WB!$J$7),
IF(AND($B$300="JA",NOT(LEFT(Personeelsinzet!$R$16,10)="medewerker"),LEFT(Personeelsinzet!$B$37,1)="5"),CONCATENATE("WP- ",WB!$J$8),
IF(AND($B$300="JA",NOT(LEFT(Personeelsinzet!$R$16,10)="medewerker"),LEFT(Personeelsinzet!$B$37,1)="6"),CONCATENATE("WP- ",WB!$J$9),
IF(AND($B$300="JA",NOT(LEFT(Personeelsinzet!$R$16,10)="medewerker"),LEFT(Personeelsinzet!$B$37,1)="7"),CONCATENATE("WP- ",WB!$J$10),""))))))))</f>
        <v/>
      </c>
      <c r="C922" s="121">
        <f>IF(B922="",0,IF(Personeelsinzet!$D$93=$AP$5,Personeelsinzet!R$37*Q$303,
IF(AND(Personeelsinzet!$D$93=WB!$AP$6,Personeelskosten!$D$11=WB!$Q$5),Personeelsinzet!R$37*WB!$R$12,
IF(AND(Personeelsinzet!$D$93=WB!$AP$6,Personeelskosten!$D$11=WB!$Q$6),Personeelsinzet!R$37*WB!$R$13,""))))</f>
        <v>0</v>
      </c>
      <c r="D922" s="122">
        <f>IF(AND(NOT(B922=""),NOT(LEFT(Personeelsinzet!R$16,10)="medewerker")),Q$302,0)</f>
        <v>0</v>
      </c>
      <c r="E922">
        <f t="shared" si="13"/>
        <v>0</v>
      </c>
    </row>
    <row r="923" spans="1:5" x14ac:dyDescent="0.2">
      <c r="A923" t="str">
        <f>'Simulatie kostenplan'!$B$25</f>
        <v>Personeelskosten</v>
      </c>
      <c r="B923" s="120" t="str">
        <f>IF('Simulatie kostenplan'!$E$36='Simulatie kostenplan'!$F$22,"",IF(AND($B$300="JA",NOT(LEFT(Personeelsinzet!$R$16,10)="medewerker"),LEFT(Personeelsinzet!$B$38,1)="1"),CONCATENATE("WP- ",WB!$J$4),
IF(AND($B$300="JA",NOT(LEFT(Personeelsinzet!$R$16,10)="medewerker"),LEFT(Personeelsinzet!$B$38,1)="2"),CONCATENATE("WP- ",WB!$J$5),
IF(AND($B$300="JA",NOT(LEFT(Personeelsinzet!$R$16,10)="medewerker"),LEFT(Personeelsinzet!$B$38,1)="3"),CONCATENATE("WP- ",WB!$J$6),
IF(AND($B$300="JA",NOT(LEFT(Personeelsinzet!$R$16,10)="medewerker"),LEFT(Personeelsinzet!$B$38,1)="4"),CONCATENATE("WP- ",WB!$J$7),
IF(AND($B$300="JA",NOT(LEFT(Personeelsinzet!$R$16,10)="medewerker"),LEFT(Personeelsinzet!$B$38,1)="5"),CONCATENATE("WP- ",WB!$J$8),
IF(AND($B$300="JA",NOT(LEFT(Personeelsinzet!$R$16,10)="medewerker"),LEFT(Personeelsinzet!$B$38,1)="6"),CONCATENATE("WP- ",WB!$J$9),
IF(AND($B$300="JA",NOT(LEFT(Personeelsinzet!$R$16,10)="medewerker"),LEFT(Personeelsinzet!$B$38,1)="7"),CONCATENATE("WP- ",WB!$J$10),""))))))))</f>
        <v/>
      </c>
      <c r="C923" s="121">
        <f>IF(B923="",0,IF(Personeelsinzet!$D$93=$AP$5,Personeelsinzet!R$38*Q$303,
IF(AND(Personeelsinzet!$D$93=WB!$AP$6,Personeelskosten!$D$11=WB!$Q$5),Personeelsinzet!R$38*WB!$R$12,
IF(AND(Personeelsinzet!$D$93=WB!$AP$6,Personeelskosten!$D$11=WB!$Q$6),Personeelsinzet!R$38*WB!$R$13,""))))</f>
        <v>0</v>
      </c>
      <c r="D923" s="122">
        <f>IF(AND(NOT(B923=""),NOT(LEFT(Personeelsinzet!R$16,10)="medewerker")),Q$302,0)</f>
        <v>0</v>
      </c>
      <c r="E923">
        <f t="shared" si="13"/>
        <v>0</v>
      </c>
    </row>
    <row r="924" spans="1:5" x14ac:dyDescent="0.2">
      <c r="A924" t="str">
        <f>'Simulatie kostenplan'!$B$25</f>
        <v>Personeelskosten</v>
      </c>
      <c r="B924" s="120" t="str">
        <f>IF('Simulatie kostenplan'!$E$36='Simulatie kostenplan'!$F$22,"",IF(AND($B$300="JA",NOT(LEFT(Personeelsinzet!$R$16,10)="medewerker"),LEFT(Personeelsinzet!$B$39,1)="1"),CONCATENATE("WP- ",WB!$J$4),
IF(AND($B$300="JA",NOT(LEFT(Personeelsinzet!$R$16,10)="medewerker"),LEFT(Personeelsinzet!$B$39,1)="2"),CONCATENATE("WP- ",WB!$J$5),
IF(AND($B$300="JA",NOT(LEFT(Personeelsinzet!$R$16,10)="medewerker"),LEFT(Personeelsinzet!$B$39,1)="3"),CONCATENATE("WP- ",WB!$J$6),
IF(AND($B$300="JA",NOT(LEFT(Personeelsinzet!$R$16,10)="medewerker"),LEFT(Personeelsinzet!$B$39,1)="4"),CONCATENATE("WP- ",WB!$J$7),
IF(AND($B$300="JA",NOT(LEFT(Personeelsinzet!$R$16,10)="medewerker"),LEFT(Personeelsinzet!$B$39,1)="5"),CONCATENATE("WP- ",WB!$J$8),
IF(AND($B$300="JA",NOT(LEFT(Personeelsinzet!$R$16,10)="medewerker"),LEFT(Personeelsinzet!$B$39,1)="6"),CONCATENATE("WP- ",WB!$J$9),
IF(AND($B$300="JA",NOT(LEFT(Personeelsinzet!$R$16,10)="medewerker"),LEFT(Personeelsinzet!$B$39,1)="7"),CONCATENATE("WP- ",WB!$J$10),""))))))))</f>
        <v/>
      </c>
      <c r="C924" s="121">
        <f>IF(B924="",0,IF(Personeelsinzet!$D$93=$AP$5,Personeelsinzet!R$39*Q$303,
IF(AND(Personeelsinzet!$D$93=WB!$AP$6,Personeelskosten!$D$11=WB!$Q$5),Personeelsinzet!R$39*WB!$R$12,
IF(AND(Personeelsinzet!$D$93=WB!$AP$6,Personeelskosten!$D$11=WB!$Q$6),Personeelsinzet!R$39*WB!$R$13,""))))</f>
        <v>0</v>
      </c>
      <c r="D924" s="122">
        <f>IF(AND(NOT(B924=""),NOT(LEFT(Personeelsinzet!R$16,10)="medewerker")),Q$302,0)</f>
        <v>0</v>
      </c>
      <c r="E924">
        <f t="shared" si="13"/>
        <v>0</v>
      </c>
    </row>
    <row r="925" spans="1:5" x14ac:dyDescent="0.2">
      <c r="A925" t="str">
        <f>'Simulatie kostenplan'!$B$25</f>
        <v>Personeelskosten</v>
      </c>
      <c r="B925" s="120" t="str">
        <f>IF('Simulatie kostenplan'!$E$36='Simulatie kostenplan'!$F$22,"",IF(AND($B$300="JA",NOT(LEFT(Personeelsinzet!$R$16,10)="medewerker"),LEFT(Personeelsinzet!$B$40,1)="1"),CONCATENATE("WP- ",WB!$J$4),
IF(AND($B$300="JA",NOT(LEFT(Personeelsinzet!$R$16,10)="medewerker"),LEFT(Personeelsinzet!$B$40,1)="2"),CONCATENATE("WP- ",WB!$J$5),
IF(AND($B$300="JA",NOT(LEFT(Personeelsinzet!$R$16,10)="medewerker"),LEFT(Personeelsinzet!$B$40,1)="3"),CONCATENATE("WP- ",WB!$J$6),
IF(AND($B$300="JA",NOT(LEFT(Personeelsinzet!$R$16,10)="medewerker"),LEFT(Personeelsinzet!$B$40,1)="4"),CONCATENATE("WP- ",WB!$J$7),
IF(AND($B$300="JA",NOT(LEFT(Personeelsinzet!$R$16,10)="medewerker"),LEFT(Personeelsinzet!$B$40,1)="5"),CONCATENATE("WP- ",WB!$J$8),
IF(AND($B$300="JA",NOT(LEFT(Personeelsinzet!$R$16,10)="medewerker"),LEFT(Personeelsinzet!$B$40,1)="6"),CONCATENATE("WP- ",WB!$J$9),
IF(AND($B$300="JA",NOT(LEFT(Personeelsinzet!$R$16,10)="medewerker"),LEFT(Personeelsinzet!$B$40,1)="7"),CONCATENATE("WP- ",WB!$J$10),""))))))))</f>
        <v/>
      </c>
      <c r="C925" s="121">
        <f>IF(B925="",0,IF(Personeelsinzet!$D$93=$AP$5,Personeelsinzet!R$40*Q$303,
IF(AND(Personeelsinzet!$D$93=WB!$AP$6,Personeelskosten!$D$11=WB!$Q$5),Personeelsinzet!R$40*WB!$R$12,
IF(AND(Personeelsinzet!$D$93=WB!$AP$6,Personeelskosten!$D$11=WB!$Q$6),Personeelsinzet!R$40*WB!$R$13,""))))</f>
        <v>0</v>
      </c>
      <c r="D925" s="122">
        <f>IF(AND(NOT(B925=""),NOT(LEFT(Personeelsinzet!R$16,10)="medewerker")),Q$302,0)</f>
        <v>0</v>
      </c>
      <c r="E925">
        <f t="shared" si="13"/>
        <v>0</v>
      </c>
    </row>
    <row r="926" spans="1:5" x14ac:dyDescent="0.2">
      <c r="A926" t="str">
        <f>'Simulatie kostenplan'!$B$25</f>
        <v>Personeelskosten</v>
      </c>
      <c r="B926" s="120" t="str">
        <f>IF('Simulatie kostenplan'!$E$36='Simulatie kostenplan'!$F$22,"",IF(AND($B$300="JA",NOT(LEFT(Personeelsinzet!$R$16,10)="medewerker"),LEFT(Personeelsinzet!$B$41,1)="1"),CONCATENATE("WP- ",WB!$J$4),
IF(AND($B$300="JA",NOT(LEFT(Personeelsinzet!$R$16,10)="medewerker"),LEFT(Personeelsinzet!$B$41,1)="2"),CONCATENATE("WP- ",WB!$J$5),
IF(AND($B$300="JA",NOT(LEFT(Personeelsinzet!$R$16,10)="medewerker"),LEFT(Personeelsinzet!$B$41,1)="3"),CONCATENATE("WP- ",WB!$J$6),
IF(AND($B$300="JA",NOT(LEFT(Personeelsinzet!$R$16,10)="medewerker"),LEFT(Personeelsinzet!$B$41,1)="4"),CONCATENATE("WP- ",WB!$J$7),
IF(AND($B$300="JA",NOT(LEFT(Personeelsinzet!$R$16,10)="medewerker"),LEFT(Personeelsinzet!$B$41,1)="5"),CONCATENATE("WP- ",WB!$J$8),
IF(AND($B$300="JA",NOT(LEFT(Personeelsinzet!$R$16,10)="medewerker"),LEFT(Personeelsinzet!$B$41,1)="6"),CONCATENATE("WP- ",WB!$J$9),
IF(AND($B$300="JA",NOT(LEFT(Personeelsinzet!$R$16,10)="medewerker"),LEFT(Personeelsinzet!$B$41,1)="7"),CONCATENATE("WP- ",WB!$J$10),""))))))))</f>
        <v/>
      </c>
      <c r="C926" s="121">
        <f>IF(B926="",0,IF(Personeelsinzet!$D$93=$AP$5,Personeelsinzet!R$41*Q$303,
IF(AND(Personeelsinzet!$D$93=WB!$AP$6,Personeelskosten!$D$11=WB!$Q$5),Personeelsinzet!R$41*WB!$R$12,
IF(AND(Personeelsinzet!$D$93=WB!$AP$6,Personeelskosten!$D$11=WB!$Q$6),Personeelsinzet!R$41*WB!$R$13,""))))</f>
        <v>0</v>
      </c>
      <c r="D926" s="122">
        <f>IF(AND(NOT(B926=""),NOT(LEFT(Personeelsinzet!R$16,10)="medewerker")),Q$302,0)</f>
        <v>0</v>
      </c>
      <c r="E926">
        <f t="shared" si="13"/>
        <v>0</v>
      </c>
    </row>
    <row r="927" spans="1:5" x14ac:dyDescent="0.2">
      <c r="A927" t="str">
        <f>'Simulatie kostenplan'!$B$25</f>
        <v>Personeelskosten</v>
      </c>
      <c r="B927" s="120" t="str">
        <f>IF('Simulatie kostenplan'!$E$36='Simulatie kostenplan'!$F$22,"",IF(AND($B$300="JA",NOT(LEFT(Personeelsinzet!$R$16,10)="medewerker"),LEFT(Personeelsinzet!$B$42,1)="1"),CONCATENATE("WP- ",WB!$J$4),
IF(AND($B$300="JA",NOT(LEFT(Personeelsinzet!$R$16,10)="medewerker"),LEFT(Personeelsinzet!$B$42,1)="2"),CONCATENATE("WP- ",WB!$J$5),
IF(AND($B$300="JA",NOT(LEFT(Personeelsinzet!$R$16,10)="medewerker"),LEFT(Personeelsinzet!$B$42,1)="3"),CONCATENATE("WP- ",WB!$J$6),
IF(AND($B$300="JA",NOT(LEFT(Personeelsinzet!$R$16,10)="medewerker"),LEFT(Personeelsinzet!$B$42,1)="4"),CONCATENATE("WP- ",WB!$J$7),
IF(AND($B$300="JA",NOT(LEFT(Personeelsinzet!$R$16,10)="medewerker"),LEFT(Personeelsinzet!$B$42,1)="5"),CONCATENATE("WP- ",WB!$J$8),
IF(AND($B$300="JA",NOT(LEFT(Personeelsinzet!$R$16,10)="medewerker"),LEFT(Personeelsinzet!$B$42,1)="6"),CONCATENATE("WP- ",WB!$J$9),
IF(AND($B$300="JA",NOT(LEFT(Personeelsinzet!$R$16,10)="medewerker"),LEFT(Personeelsinzet!$B$42,1)="7"),CONCATENATE("WP- ",WB!$J$10),""))))))))</f>
        <v/>
      </c>
      <c r="C927" s="121">
        <f>IF(B927="",0,IF(Personeelsinzet!$D$93=$AP$5,Personeelsinzet!R$42*Q$303,
IF(AND(Personeelsinzet!$D$93=WB!$AP$6,Personeelskosten!$D$11=WB!$Q$5),Personeelsinzet!R$42*WB!$R$12,
IF(AND(Personeelsinzet!$D$93=WB!$AP$6,Personeelskosten!$D$11=WB!$Q$6),Personeelsinzet!R$42*WB!$R$13,""))))</f>
        <v>0</v>
      </c>
      <c r="D927" s="122">
        <f>IF(AND(NOT(B927=""),NOT(LEFT(Personeelsinzet!R$16,10)="medewerker")),Q$302,0)</f>
        <v>0</v>
      </c>
      <c r="E927">
        <f t="shared" si="13"/>
        <v>0</v>
      </c>
    </row>
    <row r="928" spans="1:5" x14ac:dyDescent="0.2">
      <c r="A928" t="str">
        <f>'Simulatie kostenplan'!$B$25</f>
        <v>Personeelskosten</v>
      </c>
      <c r="B928" s="120" t="str">
        <f>IF('Simulatie kostenplan'!$E$36='Simulatie kostenplan'!$F$22,"",IF(AND($B$300="JA",NOT(LEFT(Personeelsinzet!$R$16,10)="medewerker"),LEFT(Personeelsinzet!$B$43,1)="1"),CONCATENATE("WP- ",WB!$J$4),
IF(AND($B$300="JA",NOT(LEFT(Personeelsinzet!$R$16,10)="medewerker"),LEFT(Personeelsinzet!$B$43,1)="2"),CONCATENATE("WP- ",WB!$J$5),
IF(AND($B$300="JA",NOT(LEFT(Personeelsinzet!$R$16,10)="medewerker"),LEFT(Personeelsinzet!$B$43,1)="3"),CONCATENATE("WP- ",WB!$J$6),
IF(AND($B$300="JA",NOT(LEFT(Personeelsinzet!$R$16,10)="medewerker"),LEFT(Personeelsinzet!$B$43,1)="4"),CONCATENATE("WP- ",WB!$J$7),
IF(AND($B$300="JA",NOT(LEFT(Personeelsinzet!$R$16,10)="medewerker"),LEFT(Personeelsinzet!$B$43,1)="5"),CONCATENATE("WP- ",WB!$J$8),
IF(AND($B$300="JA",NOT(LEFT(Personeelsinzet!$R$16,10)="medewerker"),LEFT(Personeelsinzet!$B$43,1)="6"),CONCATENATE("WP- ",WB!$J$9),
IF(AND($B$300="JA",NOT(LEFT(Personeelsinzet!$R$16,10)="medewerker"),LEFT(Personeelsinzet!$B$43,1)="7"),CONCATENATE("WP- ",WB!$J$10),""))))))))</f>
        <v/>
      </c>
      <c r="C928" s="121">
        <f>IF(B928="",0,IF(Personeelsinzet!$D$93=$AP$5,Personeelsinzet!R$43*Q$303,
IF(AND(Personeelsinzet!$D$93=WB!$AP$6,Personeelskosten!$D$11=WB!$Q$5),Personeelsinzet!R$43*WB!$R$12,
IF(AND(Personeelsinzet!$D$93=WB!$AP$6,Personeelskosten!$D$11=WB!$Q$6),Personeelsinzet!R$43*WB!$R$13,""))))</f>
        <v>0</v>
      </c>
      <c r="D928" s="122">
        <f>IF(AND(NOT(B928=""),NOT(LEFT(Personeelsinzet!R$16,10)="medewerker")),Q$302,0)</f>
        <v>0</v>
      </c>
      <c r="E928">
        <f t="shared" si="13"/>
        <v>0</v>
      </c>
    </row>
    <row r="929" spans="1:6" x14ac:dyDescent="0.2">
      <c r="A929" t="str">
        <f>'Simulatie kostenplan'!$B$25</f>
        <v>Personeelskosten</v>
      </c>
      <c r="B929" s="120" t="str">
        <f>IF('Simulatie kostenplan'!$E$36='Simulatie kostenplan'!$F$22,"",IF(AND($B$300="JA",NOT(LEFT(Personeelsinzet!$R$16,10)="medewerker"),LEFT(Personeelsinzet!$B$44,1)="1"),CONCATENATE("WP- ",WB!$J$4),
IF(AND($B$300="JA",NOT(LEFT(Personeelsinzet!$R$16,10)="medewerker"),LEFT(Personeelsinzet!$B$44,1)="2"),CONCATENATE("WP- ",WB!$J$5),
IF(AND($B$300="JA",NOT(LEFT(Personeelsinzet!$R$16,10)="medewerker"),LEFT(Personeelsinzet!$B$44,1)="3"),CONCATENATE("WP- ",WB!$J$6),
IF(AND($B$300="JA",NOT(LEFT(Personeelsinzet!$R$16,10)="medewerker"),LEFT(Personeelsinzet!$B$44,1)="4"),CONCATENATE("WP- ",WB!$J$7),
IF(AND($B$300="JA",NOT(LEFT(Personeelsinzet!$R$16,10)="medewerker"),LEFT(Personeelsinzet!$B$44,1)="5"),CONCATENATE("WP- ",WB!$J$8),
IF(AND($B$300="JA",NOT(LEFT(Personeelsinzet!$R$16,10)="medewerker"),LEFT(Personeelsinzet!$B$44,1)="6"),CONCATENATE("WP- ",WB!$J$9),
IF(AND($B$300="JA",NOT(LEFT(Personeelsinzet!$R$16,10)="medewerker"),LEFT(Personeelsinzet!$B$44,1)="7"),CONCATENATE("WP- ",WB!$J$10),""))))))))</f>
        <v/>
      </c>
      <c r="C929" s="121">
        <f>IF(B929="",0,IF(Personeelsinzet!$D$93=$AP$5,Personeelsinzet!R$44*Q$303,
IF(AND(Personeelsinzet!$D$93=WB!$AP$6,Personeelskosten!$D$11=WB!$Q$5),Personeelsinzet!R$44*WB!$R$12,
IF(AND(Personeelsinzet!$D$93=WB!$AP$6,Personeelskosten!$D$11=WB!$Q$6),Personeelsinzet!R$44*WB!$R$13,""))))</f>
        <v>0</v>
      </c>
      <c r="D929" s="122">
        <f>IF(AND(NOT(B929=""),NOT(LEFT(Personeelsinzet!R$16,10)="medewerker")),Q$302,0)</f>
        <v>0</v>
      </c>
      <c r="E929">
        <f t="shared" si="13"/>
        <v>0</v>
      </c>
    </row>
    <row r="930" spans="1:6" x14ac:dyDescent="0.2">
      <c r="A930" t="str">
        <f>'Simulatie kostenplan'!$B$25</f>
        <v>Personeelskosten</v>
      </c>
      <c r="B930" s="120" t="str">
        <f>IF('Simulatie kostenplan'!$E$36='Simulatie kostenplan'!$F$22,"",IF(AND($B$300="JA",NOT(LEFT(Personeelsinzet!$R$16,10)="medewerker"),LEFT(Personeelsinzet!$B$45,1)="1"),CONCATENATE("WP- ",WB!$J$4),
IF(AND($B$300="JA",NOT(LEFT(Personeelsinzet!$R$16,10)="medewerker"),LEFT(Personeelsinzet!$B$45,1)="2"),CONCATENATE("WP- ",WB!$J$5),
IF(AND($B$300="JA",NOT(LEFT(Personeelsinzet!$R$16,10)="medewerker"),LEFT(Personeelsinzet!$B$45,1)="3"),CONCATENATE("WP- ",WB!$J$6),
IF(AND($B$300="JA",NOT(LEFT(Personeelsinzet!$R$16,10)="medewerker"),LEFT(Personeelsinzet!$B$45,1)="4"),CONCATENATE("WP- ",WB!$J$7),
IF(AND($B$300="JA",NOT(LEFT(Personeelsinzet!$R$16,10)="medewerker"),LEFT(Personeelsinzet!$B$45,1)="5"),CONCATENATE("WP- ",WB!$J$8),
IF(AND($B$300="JA",NOT(LEFT(Personeelsinzet!$R$16,10)="medewerker"),LEFT(Personeelsinzet!$B$45,1)="6"),CONCATENATE("WP- ",WB!$J$9),
IF(AND($B$300="JA",NOT(LEFT(Personeelsinzet!$R$16,10)="medewerker"),LEFT(Personeelsinzet!$B$45,1)="7"),CONCATENATE("WP- ",WB!$J$10),""))))))))</f>
        <v/>
      </c>
      <c r="C930" s="121">
        <f>IF(B930="",0,IF(Personeelsinzet!$D$93=$AP$5,Personeelsinzet!R$45*Q$303,
IF(AND(Personeelsinzet!$D$93=WB!$AP$6,Personeelskosten!$D$11=WB!$Q$5),Personeelsinzet!R$45*WB!$R$12,
IF(AND(Personeelsinzet!$D$93=WB!$AP$6,Personeelskosten!$D$11=WB!$Q$6),Personeelsinzet!R$45*WB!$R$13,""))))</f>
        <v>0</v>
      </c>
      <c r="D930" s="122">
        <f>IF(AND(NOT(B930=""),NOT(LEFT(Personeelsinzet!R$16,10)="medewerker")),Q$302,0)</f>
        <v>0</v>
      </c>
      <c r="E930">
        <f t="shared" si="13"/>
        <v>0</v>
      </c>
    </row>
    <row r="931" spans="1:6" x14ac:dyDescent="0.2">
      <c r="A931" t="str">
        <f>'Simulatie kostenplan'!$B$25</f>
        <v>Personeelskosten</v>
      </c>
      <c r="B931" s="120" t="str">
        <f>IF('Simulatie kostenplan'!$E$36='Simulatie kostenplan'!$F$22,"",IF(AND($B$300="JA",NOT(LEFT(Personeelsinzet!$R$16,10)="medewerker"),LEFT(Personeelsinzet!$B$46,1)="1"),CONCATENATE("WP- ",WB!$J$4),
IF(AND($B$300="JA",NOT(LEFT(Personeelsinzet!$R$16,10)="medewerker"),LEFT(Personeelsinzet!$B$46,1)="2"),CONCATENATE("WP- ",WB!$J$5),
IF(AND($B$300="JA",NOT(LEFT(Personeelsinzet!$R$16,10)="medewerker"),LEFT(Personeelsinzet!$B$46,1)="3"),CONCATENATE("WP- ",WB!$J$6),
IF(AND($B$300="JA",NOT(LEFT(Personeelsinzet!$R$16,10)="medewerker"),LEFT(Personeelsinzet!$B$46,1)="4"),CONCATENATE("WP- ",WB!$J$7),
IF(AND($B$300="JA",NOT(LEFT(Personeelsinzet!$R$16,10)="medewerker"),LEFT(Personeelsinzet!$B$46,1)="5"),CONCATENATE("WP- ",WB!$J$8),
IF(AND($B$300="JA",NOT(LEFT(Personeelsinzet!$R$16,10)="medewerker"),LEFT(Personeelsinzet!$B$46,1)="6"),CONCATENATE("WP- ",WB!$J$9),
IF(AND($B$300="JA",NOT(LEFT(Personeelsinzet!$R$16,10)="medewerker"),LEFT(Personeelsinzet!$B$46,1)="7"),CONCATENATE("WP- ",WB!$J$10),""))))))))</f>
        <v/>
      </c>
      <c r="C931" s="121">
        <f>IF(B931="",0,IF(Personeelsinzet!$D$93=$AP$5,Personeelsinzet!R$46*Q$303,
IF(AND(Personeelsinzet!$D$93=WB!$AP$6,Personeelskosten!$D$11=WB!$Q$5),Personeelsinzet!R$46*WB!$R$12,
IF(AND(Personeelsinzet!$D$93=WB!$AP$6,Personeelskosten!$D$11=WB!$Q$6),Personeelsinzet!R$46*WB!$R$13,""))))</f>
        <v>0</v>
      </c>
      <c r="D931" s="122">
        <f>IF(AND(NOT(B931=""),NOT(LEFT(Personeelsinzet!R$16,10)="medewerker")),Q$302,0)</f>
        <v>0</v>
      </c>
      <c r="E931">
        <f t="shared" si="13"/>
        <v>0</v>
      </c>
    </row>
    <row r="932" spans="1:6" x14ac:dyDescent="0.2">
      <c r="A932" t="str">
        <f>'Simulatie kostenplan'!$B$25</f>
        <v>Personeelskosten</v>
      </c>
      <c r="B932" s="120" t="str">
        <f>IF('Simulatie kostenplan'!$E$36='Simulatie kostenplan'!$F$22,"",IF(AND($B$300="JA",NOT(LEFT(Personeelsinzet!$R$16,10)="medewerker"),LEFT(Personeelsinzet!$B$47,1)="1"),CONCATENATE("WP- ",WB!$J$4),
IF(AND($B$300="JA",NOT(LEFT(Personeelsinzet!$R$16,10)="medewerker"),LEFT(Personeelsinzet!$B$47,1)="2"),CONCATENATE("WP- ",WB!$J$5),
IF(AND($B$300="JA",NOT(LEFT(Personeelsinzet!$R$16,10)="medewerker"),LEFT(Personeelsinzet!$B$47,1)="3"),CONCATENATE("WP- ",WB!$J$6),
IF(AND($B$300="JA",NOT(LEFT(Personeelsinzet!$R$16,10)="medewerker"),LEFT(Personeelsinzet!$B$47,1)="4"),CONCATENATE("WP- ",WB!$J$7),
IF(AND($B$300="JA",NOT(LEFT(Personeelsinzet!$R$16,10)="medewerker"),LEFT(Personeelsinzet!$B$47,1)="5"),CONCATENATE("WP- ",WB!$J$8),
IF(AND($B$300="JA",NOT(LEFT(Personeelsinzet!$R$16,10)="medewerker"),LEFT(Personeelsinzet!$B$47,1)="6"),CONCATENATE("WP- ",WB!$J$9),
IF(AND($B$300="JA",NOT(LEFT(Personeelsinzet!$R$16,10)="medewerker"),LEFT(Personeelsinzet!$B$47,1)="7"),CONCATENATE("WP- ",WB!$J$10),""))))))))</f>
        <v/>
      </c>
      <c r="C932" s="121">
        <f>IF(B932="",0,IF(Personeelsinzet!$D$93=$AP$5,Personeelsinzet!R$47*Q$303,
IF(AND(Personeelsinzet!$D$93=WB!$AP$6,Personeelskosten!$D$11=WB!$Q$5),Personeelsinzet!R$47*WB!$R$12,
IF(AND(Personeelsinzet!$D$93=WB!$AP$6,Personeelskosten!$D$11=WB!$Q$6),Personeelsinzet!R$47*WB!$R$13,""))))</f>
        <v>0</v>
      </c>
      <c r="D932" s="122">
        <f>IF(AND(NOT(B932=""),NOT(LEFT(Personeelsinzet!R$16,10)="medewerker")),Q$302,0)</f>
        <v>0</v>
      </c>
      <c r="E932">
        <f t="shared" si="13"/>
        <v>0</v>
      </c>
    </row>
    <row r="933" spans="1:6" x14ac:dyDescent="0.2">
      <c r="A933" t="str">
        <f>'Simulatie kostenplan'!$B$25</f>
        <v>Personeelskosten</v>
      </c>
      <c r="B933" s="120" t="str">
        <f>IF('Simulatie kostenplan'!$E$36='Simulatie kostenplan'!$F$22,"",IF(AND($B$300="JA",NOT(LEFT(Personeelsinzet!$R$16,10)="medewerker"),LEFT(Personeelsinzet!$B$48,1)="1"),CONCATENATE("WP- ",WB!$J$4),
IF(AND($B$300="JA",NOT(LEFT(Personeelsinzet!$R$16,10)="medewerker"),LEFT(Personeelsinzet!$B$48,1)="2"),CONCATENATE("WP- ",WB!$J$5),
IF(AND($B$300="JA",NOT(LEFT(Personeelsinzet!$R$16,10)="medewerker"),LEFT(Personeelsinzet!$B$48,1)="3"),CONCATENATE("WP- ",WB!$J$6),
IF(AND($B$300="JA",NOT(LEFT(Personeelsinzet!$R$16,10)="medewerker"),LEFT(Personeelsinzet!$B$48,1)="4"),CONCATENATE("WP- ",WB!$J$7),
IF(AND($B$300="JA",NOT(LEFT(Personeelsinzet!$R$16,10)="medewerker"),LEFT(Personeelsinzet!$B$48,1)="5"),CONCATENATE("WP- ",WB!$J$8),
IF(AND($B$300="JA",NOT(LEFT(Personeelsinzet!$R$16,10)="medewerker"),LEFT(Personeelsinzet!$B$48,1)="6"),CONCATENATE("WP- ",WB!$J$9),
IF(AND($B$300="JA",NOT(LEFT(Personeelsinzet!$R$16,10)="medewerker"),LEFT(Personeelsinzet!$B$48,1)="7"),CONCATENATE("WP- ",WB!$J$10),""))))))))</f>
        <v/>
      </c>
      <c r="C933" s="121">
        <f>IF(B933="",0,IF(Personeelsinzet!$D$93=$AP$5,Personeelsinzet!R$48*Q$303,
IF(AND(Personeelsinzet!$D$93=WB!$AP$6,Personeelskosten!$D$11=WB!$Q$5),Personeelsinzet!R$48*WB!$R$12,
IF(AND(Personeelsinzet!$D$93=WB!$AP$6,Personeelskosten!$D$11=WB!$Q$6),Personeelsinzet!R$48*WB!$R$13,""))))</f>
        <v>0</v>
      </c>
      <c r="D933" s="122">
        <f>IF(AND(NOT(B933=""),NOT(LEFT(Personeelsinzet!R$16,10)="medewerker")),Q$302,0)</f>
        <v>0</v>
      </c>
      <c r="E933">
        <f t="shared" si="13"/>
        <v>0</v>
      </c>
    </row>
    <row r="934" spans="1:6" x14ac:dyDescent="0.2">
      <c r="A934" t="str">
        <f>'Simulatie kostenplan'!$B$25</f>
        <v>Personeelskosten</v>
      </c>
      <c r="B934" s="120" t="str">
        <f>IF('Simulatie kostenplan'!$E$36='Simulatie kostenplan'!$F$22,"",IF(AND($B$300="JA",NOT(LEFT(Personeelsinzet!$R$16,10)="medewerker"),LEFT(Personeelsinzet!$B$49,1)="1"),CONCATENATE("WP- ",WB!$J$4),
IF(AND($B$300="JA",NOT(LEFT(Personeelsinzet!$R$16,10)="medewerker"),LEFT(Personeelsinzet!$B$49,1)="2"),CONCATENATE("WP- ",WB!$J$5),
IF(AND($B$300="JA",NOT(LEFT(Personeelsinzet!$R$16,10)="medewerker"),LEFT(Personeelsinzet!$B$49,1)="3"),CONCATENATE("WP- ",WB!$J$6),
IF(AND($B$300="JA",NOT(LEFT(Personeelsinzet!$R$16,10)="medewerker"),LEFT(Personeelsinzet!$B$49,1)="4"),CONCATENATE("WP- ",WB!$J$7),
IF(AND($B$300="JA",NOT(LEFT(Personeelsinzet!$R$16,10)="medewerker"),LEFT(Personeelsinzet!$B$49,1)="5"),CONCATENATE("WP- ",WB!$J$8),
IF(AND($B$300="JA",NOT(LEFT(Personeelsinzet!$R$16,10)="medewerker"),LEFT(Personeelsinzet!$B$49,1)="6"),CONCATENATE("WP- ",WB!$J$9),
IF(AND($B$300="JA",NOT(LEFT(Personeelsinzet!$R$16,10)="medewerker"),LEFT(Personeelsinzet!$B$49,1)="7"),CONCATENATE("WP- ",WB!$J$10),""))))))))</f>
        <v/>
      </c>
      <c r="C934" s="121">
        <f>IF(B934="",0,IF(Personeelsinzet!$D$93=$AP$5,Personeelsinzet!R$49*Q$303,
IF(AND(Personeelsinzet!$D$93=WB!$AP$6,Personeelskosten!$D$11=WB!$Q$5),Personeelsinzet!R$49*WB!$R$12,
IF(AND(Personeelsinzet!$D$93=WB!$AP$6,Personeelskosten!$D$11=WB!$Q$6),Personeelsinzet!R$49*WB!$R$13,""))))</f>
        <v>0</v>
      </c>
      <c r="D934" s="122">
        <f>IF(AND(NOT(B934=""),NOT(LEFT(Personeelsinzet!R$16,10)="medewerker")),Q$302,0)</f>
        <v>0</v>
      </c>
      <c r="E934">
        <f t="shared" si="13"/>
        <v>0</v>
      </c>
    </row>
    <row r="935" spans="1:6" x14ac:dyDescent="0.2">
      <c r="A935" t="str">
        <f>'Simulatie kostenplan'!$B$25</f>
        <v>Personeelskosten</v>
      </c>
      <c r="B935" s="120" t="str">
        <f>IF('Simulatie kostenplan'!$E$36='Simulatie kostenplan'!$F$22,"",IF(AND($B$300="JA",NOT(LEFT(Personeelsinzet!$R$16,10)="medewerker"),LEFT(Personeelsinzet!$B$50,1)="1"),CONCATENATE("WP- ",WB!$J$4),
IF(AND($B$300="JA",NOT(LEFT(Personeelsinzet!$R$16,10)="medewerker"),LEFT(Personeelsinzet!$B$50,1)="2"),CONCATENATE("WP- ",WB!$J$5),
IF(AND($B$300="JA",NOT(LEFT(Personeelsinzet!$R$16,10)="medewerker"),LEFT(Personeelsinzet!$B$50,1)="3"),CONCATENATE("WP- ",WB!$J$6),
IF(AND($B$300="JA",NOT(LEFT(Personeelsinzet!$R$16,10)="medewerker"),LEFT(Personeelsinzet!$B$50,1)="4"),CONCATENATE("WP- ",WB!$J$7),
IF(AND($B$300="JA",NOT(LEFT(Personeelsinzet!$R$16,10)="medewerker"),LEFT(Personeelsinzet!$B$50,1)="5"),CONCATENATE("WP- ",WB!$J$8),
IF(AND($B$300="JA",NOT(LEFT(Personeelsinzet!$R$16,10)="medewerker"),LEFT(Personeelsinzet!$B$50,1)="6"),CONCATENATE("WP- ",WB!$J$9),
IF(AND($B$300="JA",NOT(LEFT(Personeelsinzet!$R$16,10)="medewerker"),LEFT(Personeelsinzet!$B$50,1)="7"),CONCATENATE("WP- ",WB!$J$10),""))))))))</f>
        <v/>
      </c>
      <c r="C935" s="121">
        <f>IF(B935="",0,IF(Personeelsinzet!$D$93=$AP$5,Personeelsinzet!R$50*Q$303,
IF(AND(Personeelsinzet!$D$93=WB!$AP$6,Personeelskosten!$D$11=WB!$Q$5),Personeelsinzet!R$50*WB!$R$12,
IF(AND(Personeelsinzet!$D$93=WB!$AP$6,Personeelskosten!$D$11=WB!$Q$6),Personeelsinzet!R$50*WB!$R$13,""))))</f>
        <v>0</v>
      </c>
      <c r="D935" s="122">
        <f>IF(AND(NOT(B935=""),NOT(LEFT(Personeelsinzet!R$16,10)="medewerker")),Q$302,0)</f>
        <v>0</v>
      </c>
      <c r="E935">
        <f t="shared" si="13"/>
        <v>0</v>
      </c>
    </row>
    <row r="936" spans="1:6" x14ac:dyDescent="0.2">
      <c r="A936" t="str">
        <f>'Simulatie kostenplan'!$B$25</f>
        <v>Personeelskosten</v>
      </c>
      <c r="B936" s="120" t="str">
        <f>IF('Simulatie kostenplan'!$E$36='Simulatie kostenplan'!$F$22,"",IF(AND($B$300="JA",NOT(LEFT(Personeelsinzet!$R$16,10)="medewerker"),LEFT(Personeelsinzet!$B$51,1)="1"),CONCATENATE("WP- ",WB!$J$4),
IF(AND($B$300="JA",NOT(LEFT(Personeelsinzet!$R$16,10)="medewerker"),LEFT(Personeelsinzet!$B$51,1)="2"),CONCATENATE("WP- ",WB!$J$5),
IF(AND($B$300="JA",NOT(LEFT(Personeelsinzet!$R$16,10)="medewerker"),LEFT(Personeelsinzet!$B$51,1)="3"),CONCATENATE("WP- ",WB!$J$6),
IF(AND($B$300="JA",NOT(LEFT(Personeelsinzet!$R$16,10)="medewerker"),LEFT(Personeelsinzet!$B$51,1)="4"),CONCATENATE("WP- ",WB!$J$7),
IF(AND($B$300="JA",NOT(LEFT(Personeelsinzet!$R$16,10)="medewerker"),LEFT(Personeelsinzet!$B$51,1)="5"),CONCATENATE("WP- ",WB!$J$8),
IF(AND($B$300="JA",NOT(LEFT(Personeelsinzet!$R$16,10)="medewerker"),LEFT(Personeelsinzet!$B$51,1)="6"),CONCATENATE("WP- ",WB!$J$9),
IF(AND($B$300="JA",NOT(LEFT(Personeelsinzet!$R$16,10)="medewerker"),LEFT(Personeelsinzet!$B$51,1)="7"),CONCATENATE("WP- ",WB!$J$10),""))))))))</f>
        <v/>
      </c>
      <c r="C936" s="121">
        <f>IF(B936="",0,IF(Personeelsinzet!$D$93=$AP$5,Personeelsinzet!R$51*Q$303,
IF(AND(Personeelsinzet!$D$93=WB!$AP$6,Personeelskosten!$D$11=WB!$Q$5),Personeelsinzet!R$51*WB!$R$12,
IF(AND(Personeelsinzet!$D$93=WB!$AP$6,Personeelskosten!$D$11=WB!$Q$6),Personeelsinzet!R$51*WB!$R$13,""))))</f>
        <v>0</v>
      </c>
      <c r="D936" s="122">
        <f>IF(AND(NOT(B936=""),NOT(LEFT(Personeelsinzet!R$16,10)="medewerker")),Q$302,0)</f>
        <v>0</v>
      </c>
      <c r="E936">
        <f t="shared" si="13"/>
        <v>0</v>
      </c>
    </row>
    <row r="937" spans="1:6" x14ac:dyDescent="0.2">
      <c r="A937" t="str">
        <f>'Simulatie kostenplan'!$B$25</f>
        <v>Personeelskosten</v>
      </c>
      <c r="B937" s="120" t="str">
        <f>IF('Simulatie kostenplan'!$E$36='Simulatie kostenplan'!$F$22,"",IF(AND($B$300="JA",NOT(LEFT(Personeelsinzet!$R$16,10)="medewerker"),LEFT(Personeelsinzet!$B$52,1)="1"),CONCATENATE("WP- ",WB!$J$4),
IF(AND($B$300="JA",NOT(LEFT(Personeelsinzet!$R$16,10)="medewerker"),LEFT(Personeelsinzet!$B$52,1)="2"),CONCATENATE("WP- ",WB!$J$5),
IF(AND($B$300="JA",NOT(LEFT(Personeelsinzet!$R$16,10)="medewerker"),LEFT(Personeelsinzet!$B$52,1)="3"),CONCATENATE("WP- ",WB!$J$6),
IF(AND($B$300="JA",NOT(LEFT(Personeelsinzet!$R$16,10)="medewerker"),LEFT(Personeelsinzet!$B$52,1)="4"),CONCATENATE("WP- ",WB!$J$7),
IF(AND($B$300="JA",NOT(LEFT(Personeelsinzet!$R$16,10)="medewerker"),LEFT(Personeelsinzet!$B$52,1)="5"),CONCATENATE("WP- ",WB!$J$8),
IF(AND($B$300="JA",NOT(LEFT(Personeelsinzet!$R$16,10)="medewerker"),LEFT(Personeelsinzet!$B$52,1)="6"),CONCATENATE("WP- ",WB!$J$9),
IF(AND($B$300="JA",NOT(LEFT(Personeelsinzet!$R$16,10)="medewerker"),LEFT(Personeelsinzet!$B$52,1)="7"),CONCATENATE("WP- ",WB!$J$10),""))))))))</f>
        <v/>
      </c>
      <c r="C937" s="121">
        <f>IF(B937="",0,IF(Personeelsinzet!$D$93=$AP$5,Personeelsinzet!R$52*Q$303,
IF(AND(Personeelsinzet!$D$93=WB!$AP$6,Personeelskosten!$D$11=WB!$Q$5),Personeelsinzet!R$52*WB!$R$12,
IF(AND(Personeelsinzet!$D$93=WB!$AP$6,Personeelskosten!$D$11=WB!$Q$6),Personeelsinzet!R$52*WB!$R$13,""))))</f>
        <v>0</v>
      </c>
      <c r="D937" s="122">
        <f>IF(AND(NOT(B937=""),NOT(LEFT(Personeelsinzet!R$16,10)="medewerker")),Q$302,0)</f>
        <v>0</v>
      </c>
      <c r="E937">
        <f t="shared" si="13"/>
        <v>0</v>
      </c>
    </row>
    <row r="938" spans="1:6" x14ac:dyDescent="0.2">
      <c r="A938" t="str">
        <f>'Simulatie kostenplan'!$B$25</f>
        <v>Personeelskosten</v>
      </c>
      <c r="B938" s="120" t="str">
        <f>IF('Simulatie kostenplan'!$E$36='Simulatie kostenplan'!$F$22,"",IF(AND($B$300="JA",NOT(LEFT(Personeelsinzet!$R$16,10)="medewerker"),LEFT(Personeelsinzet!$B$53,1)="1"),CONCATENATE("WP- ",WB!$J$4),
IF(AND($B$300="JA",NOT(LEFT(Personeelsinzet!$R$16,10)="medewerker"),LEFT(Personeelsinzet!$B$53,1)="2"),CONCATENATE("WP- ",WB!$J$5),
IF(AND($B$300="JA",NOT(LEFT(Personeelsinzet!$R$16,10)="medewerker"),LEFT(Personeelsinzet!$B$53,1)="3"),CONCATENATE("WP- ",WB!$J$6),
IF(AND($B$300="JA",NOT(LEFT(Personeelsinzet!$R$16,10)="medewerker"),LEFT(Personeelsinzet!$B$53,1)="4"),CONCATENATE("WP- ",WB!$J$7),
IF(AND($B$300="JA",NOT(LEFT(Personeelsinzet!$R$16,10)="medewerker"),LEFT(Personeelsinzet!$B$53,1)="5"),CONCATENATE("WP- ",WB!$J$8),
IF(AND($B$300="JA",NOT(LEFT(Personeelsinzet!$R$16,10)="medewerker"),LEFT(Personeelsinzet!$B$53,1)="6"),CONCATENATE("WP- ",WB!$J$9),
IF(AND($B$300="JA",NOT(LEFT(Personeelsinzet!$R$16,10)="medewerker"),LEFT(Personeelsinzet!$B$53,1)="7"),CONCATENATE("WP- ",WB!$J$10),""))))))))</f>
        <v/>
      </c>
      <c r="C938" s="121">
        <f>IF(B938="",0,IF(Personeelsinzet!$D$93=$AP$5,Personeelsinzet!R$53*Q$303,
IF(AND(Personeelsinzet!$D$93=WB!$AP$6,Personeelskosten!$D$11=WB!$Q$5),Personeelsinzet!R$53*WB!$R$12,
IF(AND(Personeelsinzet!$D$93=WB!$AP$6,Personeelskosten!$D$11=WB!$Q$6),Personeelsinzet!R$53*WB!$R$13,""))))</f>
        <v>0</v>
      </c>
      <c r="D938" s="122">
        <f>IF(AND(NOT(B938=""),NOT(LEFT(Personeelsinzet!R$16,10)="medewerker")),Q$302,0)</f>
        <v>0</v>
      </c>
      <c r="E938">
        <f t="shared" si="13"/>
        <v>0</v>
      </c>
    </row>
    <row r="939" spans="1:6" x14ac:dyDescent="0.2">
      <c r="A939" t="str">
        <f>'Simulatie kostenplan'!$B$25</f>
        <v>Personeelskosten</v>
      </c>
      <c r="B939" s="120" t="str">
        <f>IF('Simulatie kostenplan'!$E$36='Simulatie kostenplan'!$F$22,"",IF(AND($B$300="JA",NOT(LEFT(Personeelsinzet!$R$16,10)="medewerker"),LEFT(Personeelsinzet!$B$54,1)="1"),CONCATENATE("WP- ",WB!$J$4),
IF(AND($B$300="JA",NOT(LEFT(Personeelsinzet!$R$16,10)="medewerker"),LEFT(Personeelsinzet!$B$54,1)="2"),CONCATENATE("WP- ",WB!$J$5),
IF(AND($B$300="JA",NOT(LEFT(Personeelsinzet!$R$16,10)="medewerker"),LEFT(Personeelsinzet!$B$54,1)="3"),CONCATENATE("WP- ",WB!$J$6),
IF(AND($B$300="JA",NOT(LEFT(Personeelsinzet!$R$16,10)="medewerker"),LEFT(Personeelsinzet!$B$54,1)="4"),CONCATENATE("WP- ",WB!$J$7),
IF(AND($B$300="JA",NOT(LEFT(Personeelsinzet!$R$16,10)="medewerker"),LEFT(Personeelsinzet!$B$54,1)="5"),CONCATENATE("WP- ",WB!$J$8),
IF(AND($B$300="JA",NOT(LEFT(Personeelsinzet!$R$16,10)="medewerker"),LEFT(Personeelsinzet!$B$54,1)="6"),CONCATENATE("WP- ",WB!$J$9),
IF(AND($B$300="JA",NOT(LEFT(Personeelsinzet!$R$16,10)="medewerker"),LEFT(Personeelsinzet!$B$54,1)="7"),CONCATENATE("WP- ",WB!$J$10),""))))))))</f>
        <v/>
      </c>
      <c r="C939" s="121">
        <f>IF(B939="",0,IF(Personeelsinzet!$D$93=$AP$5,Personeelsinzet!R$54*Q$303,
IF(AND(Personeelsinzet!$D$93=WB!$AP$6,Personeelskosten!$D$11=WB!$Q$5),Personeelsinzet!R$54*WB!$R$12,
IF(AND(Personeelsinzet!$D$93=WB!$AP$6,Personeelskosten!$D$11=WB!$Q$6),Personeelsinzet!R$54*WB!$R$13,""))))</f>
        <v>0</v>
      </c>
      <c r="D939" s="122">
        <f>IF(AND(NOT(B939=""),NOT(LEFT(Personeelsinzet!R$16,10)="medewerker")),Q$302,0)</f>
        <v>0</v>
      </c>
      <c r="E939">
        <f t="shared" si="13"/>
        <v>0</v>
      </c>
    </row>
    <row r="940" spans="1:6" x14ac:dyDescent="0.2">
      <c r="A940" t="str">
        <f>'Simulatie kostenplan'!$B$25</f>
        <v>Personeelskosten</v>
      </c>
      <c r="B940" s="120" t="str">
        <f>IF('Simulatie kostenplan'!$E$36='Simulatie kostenplan'!$F$22,"",IF(AND($B$300="JA",NOT(LEFT(Personeelsinzet!$R$16,10)="medewerker"),LEFT(Personeelsinzet!$B$55,1)="1"),CONCATENATE("WP- ",WB!$J$4),
IF(AND($B$300="JA",NOT(LEFT(Personeelsinzet!$R$16,10)="medewerker"),LEFT(Personeelsinzet!$B$55,1)="2"),CONCATENATE("WP- ",WB!$J$5),
IF(AND($B$300="JA",NOT(LEFT(Personeelsinzet!$R$16,10)="medewerker"),LEFT(Personeelsinzet!$B$55,1)="3"),CONCATENATE("WP- ",WB!$J$6),
IF(AND($B$300="JA",NOT(LEFT(Personeelsinzet!$R$16,10)="medewerker"),LEFT(Personeelsinzet!$B$55,1)="4"),CONCATENATE("WP- ",WB!$J$7),
IF(AND($B$300="JA",NOT(LEFT(Personeelsinzet!$R$16,10)="medewerker"),LEFT(Personeelsinzet!$B$55,1)="5"),CONCATENATE("WP- ",WB!$J$8),
IF(AND($B$300="JA",NOT(LEFT(Personeelsinzet!$R$16,10)="medewerker"),LEFT(Personeelsinzet!$B$55,1)="6"),CONCATENATE("WP- ",WB!$J$9),
IF(AND($B$300="JA",NOT(LEFT(Personeelsinzet!$R$16,10)="medewerker"),LEFT(Personeelsinzet!$B$55,1)="7"),CONCATENATE("WP- ",WB!$J$10),""))))))))</f>
        <v/>
      </c>
      <c r="C940" s="121">
        <f>IF(B940="",0,IF(Personeelsinzet!$D$93=$AP$5,Personeelsinzet!R$55*Q$303,
IF(AND(Personeelsinzet!$D$93=WB!$AP$6,Personeelskosten!$D$11=WB!$Q$5),Personeelsinzet!R$55*WB!$R$12,
IF(AND(Personeelsinzet!$D$93=WB!$AP$6,Personeelskosten!$D$11=WB!$Q$6),Personeelsinzet!R$55*WB!$R$13,""))))</f>
        <v>0</v>
      </c>
      <c r="D940" s="122">
        <f>IF(AND(NOT(B940=""),NOT(LEFT(Personeelsinzet!R$16,10)="medewerker")),Q$302,0)</f>
        <v>0</v>
      </c>
      <c r="E940">
        <f t="shared" si="13"/>
        <v>0</v>
      </c>
    </row>
    <row r="941" spans="1:6" x14ac:dyDescent="0.2">
      <c r="A941" t="str">
        <f>'Simulatie kostenplan'!$B$25</f>
        <v>Personeelskosten</v>
      </c>
      <c r="B941" s="120" t="str">
        <f>IF('Simulatie kostenplan'!$E$36='Simulatie kostenplan'!$F$22,"",IF(AND($B$300="JA",NOT(LEFT(Personeelsinzet!$S$16,10)="medewerker"),LEFT(Personeelsinzet!$B$21,1)="1"),CONCATENATE("WP- ",WB!$J$4),
IF(AND($B$300="JA",NOT(LEFT(Personeelsinzet!$S$16,10)="medewerker"),LEFT(Personeelsinzet!$B$21,1)="2"),CONCATENATE("WP- ",WB!$J$5),
IF(AND($B$300="JA",NOT(LEFT(Personeelsinzet!$S$16,10)="medewerker"),LEFT(Personeelsinzet!$B$21,1)="3"),CONCATENATE("WP- ",WB!$J$6),
IF(AND($B$300="JA",NOT(LEFT(Personeelsinzet!$S$16,10)="medewerker"),LEFT(Personeelsinzet!$B$21,1)="4"),CONCATENATE("WP- ",WB!$J$7),
IF(AND($B$300="JA",NOT(LEFT(Personeelsinzet!$S$16,10)="medewerker"),LEFT(Personeelsinzet!$B$21,1)="5"),CONCATENATE("WP- ",WB!$J$8),
IF(AND($B$300="JA",NOT(LEFT(Personeelsinzet!$S$16,10)="medewerker"),LEFT(Personeelsinzet!$B$21,1)="6"),CONCATENATE("WP- ",WB!$J$9),
IF(AND($B$300="JA",NOT(LEFT(Personeelsinzet!$S$16,10)="medewerker"),LEFT(Personeelsinzet!$B$21,1)="7"),CONCATENATE("WP- ",WB!$J$10),""))))))))</f>
        <v/>
      </c>
      <c r="C941" s="121">
        <f>IF(B941="",0,IF(Personeelsinzet!$D$93=$AP$5,Personeelsinzet!S$21*R$303,
IF(AND(Personeelsinzet!$D$93=WB!$AP$6,Personeelskosten!$D$11=WB!$Q$5),Personeelsinzet!S$21*WB!$R$12,
IF(AND(Personeelsinzet!$D$93=WB!$AP$6,Personeelskosten!$D$11=WB!$Q$6),Personeelsinzet!S$21*WB!$R$13,""))))</f>
        <v>0</v>
      </c>
      <c r="D941" s="122">
        <f>IF(AND(NOT(B941=""),NOT(LEFT(Personeelsinzet!S$16,10)="medewerker")),R$302,0)</f>
        <v>0</v>
      </c>
      <c r="E941">
        <f t="shared" si="13"/>
        <v>0</v>
      </c>
      <c r="F941" s="120"/>
    </row>
    <row r="942" spans="1:6" x14ac:dyDescent="0.2">
      <c r="A942" t="str">
        <f>'Simulatie kostenplan'!$B$25</f>
        <v>Personeelskosten</v>
      </c>
      <c r="B942" s="120" t="str">
        <f>IF('Simulatie kostenplan'!$E$36='Simulatie kostenplan'!$F$22,"",IF(AND($B$300="JA",NOT(LEFT(Personeelsinzet!$S$16,10)="medewerker"),LEFT(Personeelsinzet!$B$22,1)="1"),CONCATENATE("WP- ",WB!$J$4),
IF(AND($B$300="JA",NOT(LEFT(Personeelsinzet!$S$16,10)="medewerker"),LEFT(Personeelsinzet!$B$22,1)="2"),CONCATENATE("WP- ",WB!$J$5),
IF(AND($B$300="JA",NOT(LEFT(Personeelsinzet!$S$16,10)="medewerker"),LEFT(Personeelsinzet!$B$22,1)="3"),CONCATENATE("WP- ",WB!$J$6),
IF(AND($B$300="JA",NOT(LEFT(Personeelsinzet!$S$16,10)="medewerker"),LEFT(Personeelsinzet!$B$22,1)="4"),CONCATENATE("WP- ",WB!$J$7),
IF(AND($B$300="JA",NOT(LEFT(Personeelsinzet!$S$16,10)="medewerker"),LEFT(Personeelsinzet!$B$22,1)="5"),CONCATENATE("WP- ",WB!$J$8),
IF(AND($B$300="JA",NOT(LEFT(Personeelsinzet!$S$16,10)="medewerker"),LEFT(Personeelsinzet!$B$22,1)="6"),CONCATENATE("WP- ",WB!$J$9),
IF(AND($B$300="JA",NOT(LEFT(Personeelsinzet!$S$16,10)="medewerker"),LEFT(Personeelsinzet!$B$22,1)="7"),CONCATENATE("WP- ",WB!$J$10),""))))))))</f>
        <v/>
      </c>
      <c r="C942" s="121">
        <f>IF(B942="",0,IF(Personeelsinzet!$D$93=$AP$5,Personeelsinzet!S$22*R$303,
IF(AND(Personeelsinzet!$D$93=WB!$AP$6,Personeelskosten!$D$11=WB!$Q$5),Personeelsinzet!S$22*WB!$R$12,
IF(AND(Personeelsinzet!$D$93=WB!$AP$6,Personeelskosten!$D$11=WB!$Q$6),Personeelsinzet!S$22*WB!$R$13,""))))</f>
        <v>0</v>
      </c>
      <c r="D942" s="122">
        <f>IF(AND(NOT(B942=""),NOT(LEFT(Personeelsinzet!S$16,10)="medewerker")),R$302,0)</f>
        <v>0</v>
      </c>
      <c r="E942">
        <f t="shared" si="13"/>
        <v>0</v>
      </c>
    </row>
    <row r="943" spans="1:6" x14ac:dyDescent="0.2">
      <c r="A943" t="str">
        <f>'Simulatie kostenplan'!$B$25</f>
        <v>Personeelskosten</v>
      </c>
      <c r="B943" s="120" t="str">
        <f>IF('Simulatie kostenplan'!$E$36='Simulatie kostenplan'!$F$22,"",IF(AND($B$300="JA",NOT(LEFT(Personeelsinzet!$S$16,10)="medewerker"),LEFT(Personeelsinzet!$B$23,1)="1"),CONCATENATE("WP- ",WB!$J$4),
IF(AND($B$300="JA",NOT(LEFT(Personeelsinzet!$S$16,10)="medewerker"),LEFT(Personeelsinzet!$B$23,1)="2"),CONCATENATE("WP- ",WB!$J$5),
IF(AND($B$300="JA",NOT(LEFT(Personeelsinzet!$S$16,10)="medewerker"),LEFT(Personeelsinzet!$B$23,1)="3"),CONCATENATE("WP- ",WB!$J$6),
IF(AND($B$300="JA",NOT(LEFT(Personeelsinzet!$S$16,10)="medewerker"),LEFT(Personeelsinzet!$B$23,1)="4"),CONCATENATE("WP- ",WB!$J$7),
IF(AND($B$300="JA",NOT(LEFT(Personeelsinzet!$S$16,10)="medewerker"),LEFT(Personeelsinzet!$B$23,1)="5"),CONCATENATE("WP- ",WB!$J$8),
IF(AND($B$300="JA",NOT(LEFT(Personeelsinzet!$S$16,10)="medewerker"),LEFT(Personeelsinzet!$B$23,1)="6"),CONCATENATE("WP- ",WB!$J$9),
IF(AND($B$300="JA",NOT(LEFT(Personeelsinzet!$S$16,10)="medewerker"),LEFT(Personeelsinzet!$B$23,1)="7"),CONCATENATE("WP- ",WB!$J$10),""))))))))</f>
        <v/>
      </c>
      <c r="C943" s="121">
        <f>IF(B943="",0,IF(Personeelsinzet!$D$93=$AP$5,Personeelsinzet!S$23*R$303,
IF(AND(Personeelsinzet!$D$93=WB!$AP$6,Personeelskosten!$D$11=WB!$Q$5),Personeelsinzet!S$23*WB!$R$12,
IF(AND(Personeelsinzet!$D$93=WB!$AP$6,Personeelskosten!$D$11=WB!$Q$6),Personeelsinzet!S$23*WB!$R$13,""))))</f>
        <v>0</v>
      </c>
      <c r="D943" s="122">
        <f>IF(AND(NOT(B943=""),NOT(LEFT(Personeelsinzet!S$16,10)="medewerker")),R$302,0)</f>
        <v>0</v>
      </c>
      <c r="E943">
        <f t="shared" si="13"/>
        <v>0</v>
      </c>
    </row>
    <row r="944" spans="1:6" x14ac:dyDescent="0.2">
      <c r="A944" t="str">
        <f>'Simulatie kostenplan'!$B$25</f>
        <v>Personeelskosten</v>
      </c>
      <c r="B944" s="120" t="str">
        <f>IF('Simulatie kostenplan'!$E$36='Simulatie kostenplan'!$F$22,"",IF(AND($B$300="JA",NOT(LEFT(Personeelsinzet!$S$16,10)="medewerker"),LEFT(Personeelsinzet!$B$24,1)="1"),CONCATENATE("WP- ",WB!$J$4),
IF(AND($B$300="JA",NOT(LEFT(Personeelsinzet!$S$16,10)="medewerker"),LEFT(Personeelsinzet!$B$24,1)="2"),CONCATENATE("WP- ",WB!$J$5),
IF(AND($B$300="JA",NOT(LEFT(Personeelsinzet!$S$16,10)="medewerker"),LEFT(Personeelsinzet!$B$24,1)="3"),CONCATENATE("WP- ",WB!$J$6),
IF(AND($B$300="JA",NOT(LEFT(Personeelsinzet!$S$16,10)="medewerker"),LEFT(Personeelsinzet!$B$24,1)="4"),CONCATENATE("WP- ",WB!$J$7),
IF(AND($B$300="JA",NOT(LEFT(Personeelsinzet!$S$16,10)="medewerker"),LEFT(Personeelsinzet!$B$24,1)="5"),CONCATENATE("WP- ",WB!$J$8),
IF(AND($B$300="JA",NOT(LEFT(Personeelsinzet!$S$16,10)="medewerker"),LEFT(Personeelsinzet!$B$24,1)="6"),CONCATENATE("WP- ",WB!$J$9),
IF(AND($B$300="JA",NOT(LEFT(Personeelsinzet!$S$16,10)="medewerker"),LEFT(Personeelsinzet!$B$24,1)="7"),CONCATENATE("WP- ",WB!$J$10),""))))))))</f>
        <v/>
      </c>
      <c r="C944" s="121">
        <f>IF(B944="",0,IF(Personeelsinzet!$D$93=$AP$5,Personeelsinzet!S$24*R$303,
IF(AND(Personeelsinzet!$D$93=WB!$AP$6,Personeelskosten!$D$11=WB!$Q$5),Personeelsinzet!S$24*WB!$R$12,
IF(AND(Personeelsinzet!$D$93=WB!$AP$6,Personeelskosten!$D$11=WB!$Q$6),Personeelsinzet!S$24*WB!$R$13,""))))</f>
        <v>0</v>
      </c>
      <c r="D944" s="122">
        <f>IF(AND(NOT(B944=""),NOT(LEFT(Personeelsinzet!S$16,10)="medewerker")),R$302,0)</f>
        <v>0</v>
      </c>
      <c r="E944">
        <f t="shared" si="13"/>
        <v>0</v>
      </c>
    </row>
    <row r="945" spans="1:5" x14ac:dyDescent="0.2">
      <c r="A945" t="str">
        <f>'Simulatie kostenplan'!$B$25</f>
        <v>Personeelskosten</v>
      </c>
      <c r="B945" s="120" t="str">
        <f>IF('Simulatie kostenplan'!$E$36='Simulatie kostenplan'!$F$22,"",IF(AND($B$300="JA",NOT(LEFT(Personeelsinzet!$S$16,10)="medewerker"),LEFT(Personeelsinzet!$B$25,1)="1"),CONCATENATE("WP- ",WB!$J$4),
IF(AND($B$300="JA",NOT(LEFT(Personeelsinzet!$S$16,10)="medewerker"),LEFT(Personeelsinzet!$B$25,1)="2"),CONCATENATE("WP- ",WB!$J$5),
IF(AND($B$300="JA",NOT(LEFT(Personeelsinzet!$S$16,10)="medewerker"),LEFT(Personeelsinzet!$B$25,1)="3"),CONCATENATE("WP- ",WB!$J$6),
IF(AND($B$300="JA",NOT(LEFT(Personeelsinzet!$S$16,10)="medewerker"),LEFT(Personeelsinzet!$B$25,1)="4"),CONCATENATE("WP- ",WB!$J$7),
IF(AND($B$300="JA",NOT(LEFT(Personeelsinzet!$S$16,10)="medewerker"),LEFT(Personeelsinzet!$B$25,1)="5"),CONCATENATE("WP- ",WB!$J$8),
IF(AND($B$300="JA",NOT(LEFT(Personeelsinzet!$S$16,10)="medewerker"),LEFT(Personeelsinzet!$B$25,1)="6"),CONCATENATE("WP- ",WB!$J$9),
IF(AND($B$300="JA",NOT(LEFT(Personeelsinzet!$S$16,10)="medewerker"),LEFT(Personeelsinzet!$B$25,1)="7"),CONCATENATE("WP- ",WB!$J$10),""))))))))</f>
        <v/>
      </c>
      <c r="C945" s="121">
        <f>IF(B945="",0,IF(Personeelsinzet!$D$93=$AP$5,Personeelsinzet!S$25*R$303,
IF(AND(Personeelsinzet!$D$93=WB!$AP$6,Personeelskosten!$D$11=WB!$Q$5),Personeelsinzet!S$25*WB!$R$12,
IF(AND(Personeelsinzet!$D$93=WB!$AP$6,Personeelskosten!$D$11=WB!$Q$6),Personeelsinzet!S$25*WB!$R$13,""))))</f>
        <v>0</v>
      </c>
      <c r="D945" s="122">
        <f>IF(AND(NOT(B945=""),NOT(LEFT(Personeelsinzet!S$16,10)="medewerker")),R$302,0)</f>
        <v>0</v>
      </c>
      <c r="E945">
        <f t="shared" si="13"/>
        <v>0</v>
      </c>
    </row>
    <row r="946" spans="1:5" x14ac:dyDescent="0.2">
      <c r="A946" t="str">
        <f>'Simulatie kostenplan'!$B$25</f>
        <v>Personeelskosten</v>
      </c>
      <c r="B946" s="120" t="str">
        <f>IF('Simulatie kostenplan'!$E$36='Simulatie kostenplan'!$F$22,"",IF(AND($B$300="JA",NOT(LEFT(Personeelsinzet!$S$16,10)="medewerker"),LEFT(Personeelsinzet!$B$26,1)="1"),CONCATENATE("WP- ",WB!$J$4),
IF(AND($B$300="JA",NOT(LEFT(Personeelsinzet!$S$16,10)="medewerker"),LEFT(Personeelsinzet!$B$26,1)="2"),CONCATENATE("WP- ",WB!$J$5),
IF(AND($B$300="JA",NOT(LEFT(Personeelsinzet!$S$16,10)="medewerker"),LEFT(Personeelsinzet!$B$26,1)="3"),CONCATENATE("WP- ",WB!$J$6),
IF(AND($B$300="JA",NOT(LEFT(Personeelsinzet!$S$16,10)="medewerker"),LEFT(Personeelsinzet!$B$26,1)="4"),CONCATENATE("WP- ",WB!$J$7),
IF(AND($B$300="JA",NOT(LEFT(Personeelsinzet!$S$16,10)="medewerker"),LEFT(Personeelsinzet!$B$26,1)="5"),CONCATENATE("WP- ",WB!$J$8),
IF(AND($B$300="JA",NOT(LEFT(Personeelsinzet!$S$16,10)="medewerker"),LEFT(Personeelsinzet!$B$26,1)="6"),CONCATENATE("WP- ",WB!$J$9),
IF(AND($B$300="JA",NOT(LEFT(Personeelsinzet!$S$16,10)="medewerker"),LEFT(Personeelsinzet!$B$26,1)="7"),CONCATENATE("WP- ",WB!$J$10),""))))))))</f>
        <v/>
      </c>
      <c r="C946" s="121">
        <f>IF(B946="",0,IF(Personeelsinzet!$D$93=$AP$5,Personeelsinzet!S$26*R$303,
IF(AND(Personeelsinzet!$D$93=WB!$AP$6,Personeelskosten!$D$11=WB!$Q$5),Personeelsinzet!S$26*WB!$R$12,
IF(AND(Personeelsinzet!$D$93=WB!$AP$6,Personeelskosten!$D$11=WB!$Q$6),Personeelsinzet!S$26*WB!$R$13,""))))</f>
        <v>0</v>
      </c>
      <c r="D946" s="122">
        <f>IF(AND(NOT(B946=""),NOT(LEFT(Personeelsinzet!S$16,10)="medewerker")),R$302,0)</f>
        <v>0</v>
      </c>
      <c r="E946">
        <f t="shared" si="13"/>
        <v>0</v>
      </c>
    </row>
    <row r="947" spans="1:5" x14ac:dyDescent="0.2">
      <c r="A947" t="str">
        <f>'Simulatie kostenplan'!$B$25</f>
        <v>Personeelskosten</v>
      </c>
      <c r="B947" s="120" t="str">
        <f>IF('Simulatie kostenplan'!$E$36='Simulatie kostenplan'!$F$22,"",IF(AND($B$300="JA",NOT(LEFT(Personeelsinzet!$S$16,10)="medewerker"),LEFT(Personeelsinzet!$B$27,1)="1"),CONCATENATE("WP- ",WB!$J$4),
IF(AND($B$300="JA",NOT(LEFT(Personeelsinzet!$S$16,10)="medewerker"),LEFT(Personeelsinzet!$B$27,1)="2"),CONCATENATE("WP- ",WB!$J$5),
IF(AND($B$300="JA",NOT(LEFT(Personeelsinzet!$S$16,10)="medewerker"),LEFT(Personeelsinzet!$B$27,1)="3"),CONCATENATE("WP- ",WB!$J$6),
IF(AND($B$300="JA",NOT(LEFT(Personeelsinzet!$S$16,10)="medewerker"),LEFT(Personeelsinzet!$B$27,1)="4"),CONCATENATE("WP- ",WB!$J$7),
IF(AND($B$300="JA",NOT(LEFT(Personeelsinzet!$S$16,10)="medewerker"),LEFT(Personeelsinzet!$B$27,1)="5"),CONCATENATE("WP- ",WB!$J$8),
IF(AND($B$300="JA",NOT(LEFT(Personeelsinzet!$S$16,10)="medewerker"),LEFT(Personeelsinzet!$B$27,1)="6"),CONCATENATE("WP- ",WB!$J$9),
IF(AND($B$300="JA",NOT(LEFT(Personeelsinzet!$S$16,10)="medewerker"),LEFT(Personeelsinzet!$B$27,1)="7"),CONCATENATE("WP- ",WB!$J$10),""))))))))</f>
        <v/>
      </c>
      <c r="C947" s="121">
        <f>IF(B947="",0,IF(Personeelsinzet!$D$93=$AP$5,Personeelsinzet!S$27*R$303,
IF(AND(Personeelsinzet!$D$93=WB!$AP$6,Personeelskosten!$D$11=WB!$Q$5),Personeelsinzet!S$27*WB!$R$12,
IF(AND(Personeelsinzet!$D$93=WB!$AP$6,Personeelskosten!$D$11=WB!$Q$6),Personeelsinzet!S$27*WB!$R$13,""))))</f>
        <v>0</v>
      </c>
      <c r="D947" s="122">
        <f>IF(AND(NOT(B947=""),NOT(LEFT(Personeelsinzet!S$16,10)="medewerker")),R$302,0)</f>
        <v>0</v>
      </c>
      <c r="E947">
        <f t="shared" si="13"/>
        <v>0</v>
      </c>
    </row>
    <row r="948" spans="1:5" x14ac:dyDescent="0.2">
      <c r="A948" t="str">
        <f>'Simulatie kostenplan'!$B$25</f>
        <v>Personeelskosten</v>
      </c>
      <c r="B948" s="120" t="str">
        <f>IF('Simulatie kostenplan'!$E$36='Simulatie kostenplan'!$F$22,"",IF(AND($B$300="JA",NOT(LEFT(Personeelsinzet!$S$16,10)="medewerker"),LEFT(Personeelsinzet!$B$28,1)="1"),CONCATENATE("WP- ",WB!$J$4),
IF(AND($B$300="JA",NOT(LEFT(Personeelsinzet!$S$16,10)="medewerker"),LEFT(Personeelsinzet!$B$28,1)="2"),CONCATENATE("WP- ",WB!$J$5),
IF(AND($B$300="JA",NOT(LEFT(Personeelsinzet!$S$16,10)="medewerker"),LEFT(Personeelsinzet!$B$28,1)="3"),CONCATENATE("WP- ",WB!$J$6),
IF(AND($B$300="JA",NOT(LEFT(Personeelsinzet!$S$16,10)="medewerker"),LEFT(Personeelsinzet!$B$28,1)="4"),CONCATENATE("WP- ",WB!$J$7),
IF(AND($B$300="JA",NOT(LEFT(Personeelsinzet!$S$16,10)="medewerker"),LEFT(Personeelsinzet!$B$28,1)="5"),CONCATENATE("WP- ",WB!$J$8),
IF(AND($B$300="JA",NOT(LEFT(Personeelsinzet!$S$16,10)="medewerker"),LEFT(Personeelsinzet!$B$28,1)="6"),CONCATENATE("WP- ",WB!$J$9),
IF(AND($B$300="JA",NOT(LEFT(Personeelsinzet!$S$16,10)="medewerker"),LEFT(Personeelsinzet!$B$28,1)="7"),CONCATENATE("WP- ",WB!$J$10),""))))))))</f>
        <v/>
      </c>
      <c r="C948" s="121">
        <f>IF(B948="",0,IF(Personeelsinzet!$D$93=$AP$5,Personeelsinzet!S$28*R$303,
IF(AND(Personeelsinzet!$D$93=WB!$AP$6,Personeelskosten!$D$11=WB!$Q$5),Personeelsinzet!S$28*WB!$R$12,
IF(AND(Personeelsinzet!$D$93=WB!$AP$6,Personeelskosten!$D$11=WB!$Q$6),Personeelsinzet!S$28*WB!$R$13,""))))</f>
        <v>0</v>
      </c>
      <c r="D948" s="122">
        <f>IF(AND(NOT(B948=""),NOT(LEFT(Personeelsinzet!S$16,10)="medewerker")),R$302,0)</f>
        <v>0</v>
      </c>
      <c r="E948">
        <f t="shared" si="13"/>
        <v>0</v>
      </c>
    </row>
    <row r="949" spans="1:5" x14ac:dyDescent="0.2">
      <c r="A949" t="str">
        <f>'Simulatie kostenplan'!$B$25</f>
        <v>Personeelskosten</v>
      </c>
      <c r="B949" s="120" t="str">
        <f>IF('Simulatie kostenplan'!$E$36='Simulatie kostenplan'!$F$22,"",IF(AND($B$300="JA",NOT(LEFT(Personeelsinzet!$S$16,10)="medewerker"),LEFT(Personeelsinzet!$B$29,1)="1"),CONCATENATE("WP- ",WB!$J$4),
IF(AND($B$300="JA",NOT(LEFT(Personeelsinzet!$S$16,10)="medewerker"),LEFT(Personeelsinzet!$B$29,1)="2"),CONCATENATE("WP- ",WB!$J$5),
IF(AND($B$300="JA",NOT(LEFT(Personeelsinzet!$S$16,10)="medewerker"),LEFT(Personeelsinzet!$B$29,1)="3"),CONCATENATE("WP- ",WB!$J$6),
IF(AND($B$300="JA",NOT(LEFT(Personeelsinzet!$S$16,10)="medewerker"),LEFT(Personeelsinzet!$B$29,1)="4"),CONCATENATE("WP- ",WB!$J$7),
IF(AND($B$300="JA",NOT(LEFT(Personeelsinzet!$S$16,10)="medewerker"),LEFT(Personeelsinzet!$B$29,1)="5"),CONCATENATE("WP- ",WB!$J$8),
IF(AND($B$300="JA",NOT(LEFT(Personeelsinzet!$S$16,10)="medewerker"),LEFT(Personeelsinzet!$B$29,1)="6"),CONCATENATE("WP- ",WB!$J$9),
IF(AND($B$300="JA",NOT(LEFT(Personeelsinzet!$S$16,10)="medewerker"),LEFT(Personeelsinzet!$B$29,1)="7"),CONCATENATE("WP- ",WB!$J$10),""))))))))</f>
        <v/>
      </c>
      <c r="C949" s="121">
        <f>IF(B949="",0,IF(Personeelsinzet!$D$93=$AP$5,Personeelsinzet!S$29*R$303,
IF(AND(Personeelsinzet!$D$93=WB!$AP$6,Personeelskosten!$D$11=WB!$Q$5),Personeelsinzet!S$29*WB!$R$12,
IF(AND(Personeelsinzet!$D$93=WB!$AP$6,Personeelskosten!$D$11=WB!$Q$6),Personeelsinzet!S$29*WB!$R$13,""))))</f>
        <v>0</v>
      </c>
      <c r="D949" s="122">
        <f>IF(AND(NOT(B949=""),NOT(LEFT(Personeelsinzet!S$16,10)="medewerker")),R$302,0)</f>
        <v>0</v>
      </c>
      <c r="E949">
        <f t="shared" si="13"/>
        <v>0</v>
      </c>
    </row>
    <row r="950" spans="1:5" x14ac:dyDescent="0.2">
      <c r="A950" t="str">
        <f>'Simulatie kostenplan'!$B$25</f>
        <v>Personeelskosten</v>
      </c>
      <c r="B950" s="120" t="str">
        <f>IF('Simulatie kostenplan'!$E$36='Simulatie kostenplan'!$F$22,"",IF(AND($B$300="JA",NOT(LEFT(Personeelsinzet!$S$16,10)="medewerker"),LEFT(Personeelsinzet!$B$30,1)="1"),CONCATENATE("WP- ",WB!$J$4),
IF(AND($B$300="JA",NOT(LEFT(Personeelsinzet!$S$16,10)="medewerker"),LEFT(Personeelsinzet!$B$30,1)="2"),CONCATENATE("WP- ",WB!$J$5),
IF(AND($B$300="JA",NOT(LEFT(Personeelsinzet!$S$16,10)="medewerker"),LEFT(Personeelsinzet!$B$30,1)="3"),CONCATENATE("WP- ",WB!$J$6),
IF(AND($B$300="JA",NOT(LEFT(Personeelsinzet!$S$16,10)="medewerker"),LEFT(Personeelsinzet!$B$30,1)="4"),CONCATENATE("WP- ",WB!$J$7),
IF(AND($B$300="JA",NOT(LEFT(Personeelsinzet!$S$16,10)="medewerker"),LEFT(Personeelsinzet!$B$30,1)="5"),CONCATENATE("WP- ",WB!$J$8),
IF(AND($B$300="JA",NOT(LEFT(Personeelsinzet!$S$16,10)="medewerker"),LEFT(Personeelsinzet!$B$30,1)="6"),CONCATENATE("WP- ",WB!$J$9),
IF(AND($B$300="JA",NOT(LEFT(Personeelsinzet!$S$16,10)="medewerker"),LEFT(Personeelsinzet!$B$30,1)="7"),CONCATENATE("WP- ",WB!$J$10),""))))))))</f>
        <v/>
      </c>
      <c r="C950" s="121">
        <f>IF(B950="",0,IF(Personeelsinzet!$D$93=$AP$5,Personeelsinzet!S$30*R$303,
IF(AND(Personeelsinzet!$D$93=WB!$AP$6,Personeelskosten!$D$11=WB!$Q$5),Personeelsinzet!S$30*WB!$R$12,
IF(AND(Personeelsinzet!$D$93=WB!$AP$6,Personeelskosten!$D$11=WB!$Q$6),Personeelsinzet!S$30*WB!$R$13,""))))</f>
        <v>0</v>
      </c>
      <c r="D950" s="122">
        <f>IF(AND(NOT(B950=""),NOT(LEFT(Personeelsinzet!S$16,10)="medewerker")),R$302,0)</f>
        <v>0</v>
      </c>
      <c r="E950">
        <f t="shared" si="13"/>
        <v>0</v>
      </c>
    </row>
    <row r="951" spans="1:5" x14ac:dyDescent="0.2">
      <c r="A951" t="str">
        <f>'Simulatie kostenplan'!$B$25</f>
        <v>Personeelskosten</v>
      </c>
      <c r="B951" s="120" t="str">
        <f>IF('Simulatie kostenplan'!$E$36='Simulatie kostenplan'!$F$22,"",IF(AND($B$300="JA",NOT(LEFT(Personeelsinzet!$S$16,10)="medewerker"),LEFT(Personeelsinzet!$B$31,1)="1"),CONCATENATE("WP- ",WB!$J$4),
IF(AND($B$300="JA",NOT(LEFT(Personeelsinzet!$S$16,10)="medewerker"),LEFT(Personeelsinzet!$B$31,1)="2"),CONCATENATE("WP- ",WB!$J$5),
IF(AND($B$300="JA",NOT(LEFT(Personeelsinzet!$S$16,10)="medewerker"),LEFT(Personeelsinzet!$B$31,1)="3"),CONCATENATE("WP- ",WB!$J$6),
IF(AND($B$300="JA",NOT(LEFT(Personeelsinzet!$S$16,10)="medewerker"),LEFT(Personeelsinzet!$B$31,1)="4"),CONCATENATE("WP- ",WB!$J$7),
IF(AND($B$300="JA",NOT(LEFT(Personeelsinzet!$S$16,10)="medewerker"),LEFT(Personeelsinzet!$B$31,1)="5"),CONCATENATE("WP- ",WB!$J$8),
IF(AND($B$300="JA",NOT(LEFT(Personeelsinzet!$S$16,10)="medewerker"),LEFT(Personeelsinzet!$B$31,1)="6"),CONCATENATE("WP- ",WB!$J$9),
IF(AND($B$300="JA",NOT(LEFT(Personeelsinzet!$S$16,10)="medewerker"),LEFT(Personeelsinzet!$B$31,1)="7"),CONCATENATE("WP- ",WB!$J$10),""))))))))</f>
        <v/>
      </c>
      <c r="C951" s="121">
        <f>IF(B951="",0,IF(Personeelsinzet!$D$93=$AP$5,Personeelsinzet!S$31*R$303,
IF(AND(Personeelsinzet!$D$93=WB!$AP$6,Personeelskosten!$D$11=WB!$Q$5),Personeelsinzet!S$31*WB!$R$12,
IF(AND(Personeelsinzet!$D$93=WB!$AP$6,Personeelskosten!$D$11=WB!$Q$6),Personeelsinzet!S$31*WB!$R$13,""))))</f>
        <v>0</v>
      </c>
      <c r="D951" s="122">
        <f>IF(AND(NOT(B951=""),NOT(LEFT(Personeelsinzet!S$16,10)="medewerker")),R$302,0)</f>
        <v>0</v>
      </c>
      <c r="E951">
        <f t="shared" si="13"/>
        <v>0</v>
      </c>
    </row>
    <row r="952" spans="1:5" x14ac:dyDescent="0.2">
      <c r="A952" t="str">
        <f>'Simulatie kostenplan'!$B$25</f>
        <v>Personeelskosten</v>
      </c>
      <c r="B952" s="120" t="str">
        <f>IF('Simulatie kostenplan'!$E$36='Simulatie kostenplan'!$F$22,"",IF(AND($B$300="JA",NOT(LEFT(Personeelsinzet!$S$16,10)="medewerker"),LEFT(Personeelsinzet!$B$32,1)="1"),CONCATENATE("WP- ",WB!$J$4),
IF(AND($B$300="JA",NOT(LEFT(Personeelsinzet!$S$16,10)="medewerker"),LEFT(Personeelsinzet!$B$32,1)="2"),CONCATENATE("WP- ",WB!$J$5),
IF(AND($B$300="JA",NOT(LEFT(Personeelsinzet!$S$16,10)="medewerker"),LEFT(Personeelsinzet!$B$32,1)="3"),CONCATENATE("WP- ",WB!$J$6),
IF(AND($B$300="JA",NOT(LEFT(Personeelsinzet!$S$16,10)="medewerker"),LEFT(Personeelsinzet!$B$32,1)="4"),CONCATENATE("WP- ",WB!$J$7),
IF(AND($B$300="JA",NOT(LEFT(Personeelsinzet!$S$16,10)="medewerker"),LEFT(Personeelsinzet!$B$32,1)="5"),CONCATENATE("WP- ",WB!$J$8),
IF(AND($B$300="JA",NOT(LEFT(Personeelsinzet!$S$16,10)="medewerker"),LEFT(Personeelsinzet!$B$32,1)="6"),CONCATENATE("WP- ",WB!$J$9),
IF(AND($B$300="JA",NOT(LEFT(Personeelsinzet!$S$16,10)="medewerker"),LEFT(Personeelsinzet!$B$32,1)="7"),CONCATENATE("WP- ",WB!$J$10),""))))))))</f>
        <v/>
      </c>
      <c r="C952" s="121">
        <f>IF(B952="",0,IF(Personeelsinzet!$D$93=$AP$5,Personeelsinzet!S$32*R$303,
IF(AND(Personeelsinzet!$D$93=WB!$AP$6,Personeelskosten!$D$11=WB!$Q$5),Personeelsinzet!S$32*WB!$R$12,
IF(AND(Personeelsinzet!$D$93=WB!$AP$6,Personeelskosten!$D$11=WB!$Q$6),Personeelsinzet!S$32*WB!$R$13,""))))</f>
        <v>0</v>
      </c>
      <c r="D952" s="122">
        <f>IF(AND(NOT(B952=""),NOT(LEFT(Personeelsinzet!S$16,10)="medewerker")),R$302,0)</f>
        <v>0</v>
      </c>
      <c r="E952">
        <f t="shared" ref="E952:E1015" si="14">IF(OR(D952=0,D952=""),0,1)</f>
        <v>0</v>
      </c>
    </row>
    <row r="953" spans="1:5" x14ac:dyDescent="0.2">
      <c r="A953" t="str">
        <f>'Simulatie kostenplan'!$B$25</f>
        <v>Personeelskosten</v>
      </c>
      <c r="B953" s="120" t="str">
        <f>IF('Simulatie kostenplan'!$E$36='Simulatie kostenplan'!$F$22,"",IF(AND($B$300="JA",NOT(LEFT(Personeelsinzet!$S$16,10)="medewerker"),LEFT(Personeelsinzet!$B$33,1)="1"),CONCATENATE("WP- ",WB!$J$4),
IF(AND($B$300="JA",NOT(LEFT(Personeelsinzet!$S$16,10)="medewerker"),LEFT(Personeelsinzet!$B$33,1)="2"),CONCATENATE("WP- ",WB!$J$5),
IF(AND($B$300="JA",NOT(LEFT(Personeelsinzet!$S$16,10)="medewerker"),LEFT(Personeelsinzet!$B$33,1)="3"),CONCATENATE("WP- ",WB!$J$6),
IF(AND($B$300="JA",NOT(LEFT(Personeelsinzet!$S$16,10)="medewerker"),LEFT(Personeelsinzet!$B$33,1)="4"),CONCATENATE("WP- ",WB!$J$7),
IF(AND($B$300="JA",NOT(LEFT(Personeelsinzet!$S$16,10)="medewerker"),LEFT(Personeelsinzet!$B$33,1)="5"),CONCATENATE("WP- ",WB!$J$8),
IF(AND($B$300="JA",NOT(LEFT(Personeelsinzet!$S$16,10)="medewerker"),LEFT(Personeelsinzet!$B$33,1)="6"),CONCATENATE("WP- ",WB!$J$9),
IF(AND($B$300="JA",NOT(LEFT(Personeelsinzet!$S$16,10)="medewerker"),LEFT(Personeelsinzet!$B$33,1)="7"),CONCATENATE("WP- ",WB!$J$10),""))))))))</f>
        <v/>
      </c>
      <c r="C953" s="121">
        <f>IF(B953="",0,IF(Personeelsinzet!$D$93=$AP$5,Personeelsinzet!S$33*R$303,
IF(AND(Personeelsinzet!$D$93=WB!$AP$6,Personeelskosten!$D$11=WB!$Q$5),Personeelsinzet!S$33*WB!$R$12,
IF(AND(Personeelsinzet!$D$93=WB!$AP$6,Personeelskosten!$D$11=WB!$Q$6),Personeelsinzet!S$33*WB!$R$13,""))))</f>
        <v>0</v>
      </c>
      <c r="D953" s="122">
        <f>IF(AND(NOT(B953=""),NOT(LEFT(Personeelsinzet!S$16,10)="medewerker")),R$302,0)</f>
        <v>0</v>
      </c>
      <c r="E953">
        <f t="shared" si="14"/>
        <v>0</v>
      </c>
    </row>
    <row r="954" spans="1:5" x14ac:dyDescent="0.2">
      <c r="A954" t="str">
        <f>'Simulatie kostenplan'!$B$25</f>
        <v>Personeelskosten</v>
      </c>
      <c r="B954" s="120" t="str">
        <f>IF('Simulatie kostenplan'!$E$36='Simulatie kostenplan'!$F$22,"",IF(AND($B$300="JA",NOT(LEFT(Personeelsinzet!$S$16,10)="medewerker"),LEFT(Personeelsinzet!$B$34,1)="1"),CONCATENATE("WP- ",WB!$J$4),
IF(AND($B$300="JA",NOT(LEFT(Personeelsinzet!$S$16,10)="medewerker"),LEFT(Personeelsinzet!$B$34,1)="2"),CONCATENATE("WP- ",WB!$J$5),
IF(AND($B$300="JA",NOT(LEFT(Personeelsinzet!$S$16,10)="medewerker"),LEFT(Personeelsinzet!$B$34,1)="3"),CONCATENATE("WP- ",WB!$J$6),
IF(AND($B$300="JA",NOT(LEFT(Personeelsinzet!$S$16,10)="medewerker"),LEFT(Personeelsinzet!$B$34,1)="4"),CONCATENATE("WP- ",WB!$J$7),
IF(AND($B$300="JA",NOT(LEFT(Personeelsinzet!$S$16,10)="medewerker"),LEFT(Personeelsinzet!$B$34,1)="5"),CONCATENATE("WP- ",WB!$J$8),
IF(AND($B$300="JA",NOT(LEFT(Personeelsinzet!$S$16,10)="medewerker"),LEFT(Personeelsinzet!$B$34,1)="6"),CONCATENATE("WP- ",WB!$J$9),
IF(AND($B$300="JA",NOT(LEFT(Personeelsinzet!$S$16,10)="medewerker"),LEFT(Personeelsinzet!$B$34,1)="7"),CONCATENATE("WP- ",WB!$J$10),""))))))))</f>
        <v/>
      </c>
      <c r="C954" s="121">
        <f>IF(B954="",0,IF(Personeelsinzet!$D$93=$AP$5,Personeelsinzet!S$34*R$303,
IF(AND(Personeelsinzet!$D$93=WB!$AP$6,Personeelskosten!$D$11=WB!$Q$5),Personeelsinzet!S$34*WB!$R$12,
IF(AND(Personeelsinzet!$D$93=WB!$AP$6,Personeelskosten!$D$11=WB!$Q$6),Personeelsinzet!S$34*WB!$R$13,""))))</f>
        <v>0</v>
      </c>
      <c r="D954" s="122">
        <f>IF(AND(NOT(B954=""),NOT(LEFT(Personeelsinzet!S$16,10)="medewerker")),R$302,0)</f>
        <v>0</v>
      </c>
      <c r="E954">
        <f t="shared" si="14"/>
        <v>0</v>
      </c>
    </row>
    <row r="955" spans="1:5" x14ac:dyDescent="0.2">
      <c r="A955" t="str">
        <f>'Simulatie kostenplan'!$B$25</f>
        <v>Personeelskosten</v>
      </c>
      <c r="B955" s="120" t="str">
        <f>IF('Simulatie kostenplan'!$E$36='Simulatie kostenplan'!$F$22,"",IF(AND($B$300="JA",NOT(LEFT(Personeelsinzet!$S$16,10)="medewerker"),LEFT(Personeelsinzet!$B$35,1)="1"),CONCATENATE("WP- ",WB!$J$4),
IF(AND($B$300="JA",NOT(LEFT(Personeelsinzet!$S$16,10)="medewerker"),LEFT(Personeelsinzet!$B$35,1)="2"),CONCATENATE("WP- ",WB!$J$5),
IF(AND($B$300="JA",NOT(LEFT(Personeelsinzet!$S$16,10)="medewerker"),LEFT(Personeelsinzet!$B$35,1)="3"),CONCATENATE("WP- ",WB!$J$6),
IF(AND($B$300="JA",NOT(LEFT(Personeelsinzet!$S$16,10)="medewerker"),LEFT(Personeelsinzet!$B$35,1)="4"),CONCATENATE("WP- ",WB!$J$7),
IF(AND($B$300="JA",NOT(LEFT(Personeelsinzet!$S$16,10)="medewerker"),LEFT(Personeelsinzet!$B$35,1)="5"),CONCATENATE("WP- ",WB!$J$8),
IF(AND($B$300="JA",NOT(LEFT(Personeelsinzet!$S$16,10)="medewerker"),LEFT(Personeelsinzet!$B$35,1)="6"),CONCATENATE("WP- ",WB!$J$9),
IF(AND($B$300="JA",NOT(LEFT(Personeelsinzet!$S$16,10)="medewerker"),LEFT(Personeelsinzet!$B$35,1)="7"),CONCATENATE("WP- ",WB!$J$10),""))))))))</f>
        <v/>
      </c>
      <c r="C955" s="121">
        <f>IF(B955="",0,IF(Personeelsinzet!$D$93=$AP$5,Personeelsinzet!S$35*R$303,
IF(AND(Personeelsinzet!$D$93=WB!$AP$6,Personeelskosten!$D$11=WB!$Q$5),Personeelsinzet!S$35*WB!$R$12,
IF(AND(Personeelsinzet!$D$93=WB!$AP$6,Personeelskosten!$D$11=WB!$Q$6),Personeelsinzet!S$35*WB!$R$13,""))))</f>
        <v>0</v>
      </c>
      <c r="D955" s="122">
        <f>IF(AND(NOT(B955=""),NOT(LEFT(Personeelsinzet!S$16,10)="medewerker")),R$302,0)</f>
        <v>0</v>
      </c>
      <c r="E955">
        <f t="shared" si="14"/>
        <v>0</v>
      </c>
    </row>
    <row r="956" spans="1:5" x14ac:dyDescent="0.2">
      <c r="A956" t="str">
        <f>'Simulatie kostenplan'!$B$25</f>
        <v>Personeelskosten</v>
      </c>
      <c r="B956" s="120" t="str">
        <f>IF('Simulatie kostenplan'!$E$36='Simulatie kostenplan'!$F$22,"",IF(AND($B$300="JA",NOT(LEFT(Personeelsinzet!$S$16,10)="medewerker"),LEFT(Personeelsinzet!$B$36,1)="1"),CONCATENATE("WP- ",WB!$J$4),
IF(AND($B$300="JA",NOT(LEFT(Personeelsinzet!$S$16,10)="medewerker"),LEFT(Personeelsinzet!$B$36,1)="2"),CONCATENATE("WP- ",WB!$J$5),
IF(AND($B$300="JA",NOT(LEFT(Personeelsinzet!$S$16,10)="medewerker"),LEFT(Personeelsinzet!$B$36,1)="3"),CONCATENATE("WP- ",WB!$J$6),
IF(AND($B$300="JA",NOT(LEFT(Personeelsinzet!$S$16,10)="medewerker"),LEFT(Personeelsinzet!$B$36,1)="4"),CONCATENATE("WP- ",WB!$J$7),
IF(AND($B$300="JA",NOT(LEFT(Personeelsinzet!$S$16,10)="medewerker"),LEFT(Personeelsinzet!$B$36,1)="5"),CONCATENATE("WP- ",WB!$J$8),
IF(AND($B$300="JA",NOT(LEFT(Personeelsinzet!$S$16,10)="medewerker"),LEFT(Personeelsinzet!$B$36,1)="6"),CONCATENATE("WP- ",WB!$J$9),
IF(AND($B$300="JA",NOT(LEFT(Personeelsinzet!$S$16,10)="medewerker"),LEFT(Personeelsinzet!$B$36,1)="7"),CONCATENATE("WP- ",WB!$J$10),""))))))))</f>
        <v/>
      </c>
      <c r="C956" s="121">
        <f>IF(B956="",0,IF(Personeelsinzet!$D$93=$AP$5,Personeelsinzet!S$36*R$303,
IF(AND(Personeelsinzet!$D$93=WB!$AP$6,Personeelskosten!$D$11=WB!$Q$5),Personeelsinzet!S$36*WB!$R$12,
IF(AND(Personeelsinzet!$D$93=WB!$AP$6,Personeelskosten!$D$11=WB!$Q$6),Personeelsinzet!S$36*WB!$R$13,""))))</f>
        <v>0</v>
      </c>
      <c r="D956" s="122">
        <f>IF(AND(NOT(B956=""),NOT(LEFT(Personeelsinzet!S$16,10)="medewerker")),R$302,0)</f>
        <v>0</v>
      </c>
      <c r="E956">
        <f t="shared" si="14"/>
        <v>0</v>
      </c>
    </row>
    <row r="957" spans="1:5" x14ac:dyDescent="0.2">
      <c r="A957" t="str">
        <f>'Simulatie kostenplan'!$B$25</f>
        <v>Personeelskosten</v>
      </c>
      <c r="B957" s="120" t="str">
        <f>IF('Simulatie kostenplan'!$E$36='Simulatie kostenplan'!$F$22,"",IF(AND($B$300="JA",NOT(LEFT(Personeelsinzet!$S$16,10)="medewerker"),LEFT(Personeelsinzet!$B$37,1)="1"),CONCATENATE("WP- ",WB!$J$4),
IF(AND($B$300="JA",NOT(LEFT(Personeelsinzet!$S$16,10)="medewerker"),LEFT(Personeelsinzet!$B$37,1)="2"),CONCATENATE("WP- ",WB!$J$5),
IF(AND($B$300="JA",NOT(LEFT(Personeelsinzet!$S$16,10)="medewerker"),LEFT(Personeelsinzet!$B$37,1)="3"),CONCATENATE("WP- ",WB!$J$6),
IF(AND($B$300="JA",NOT(LEFT(Personeelsinzet!$S$16,10)="medewerker"),LEFT(Personeelsinzet!$B$37,1)="4"),CONCATENATE("WP- ",WB!$J$7),
IF(AND($B$300="JA",NOT(LEFT(Personeelsinzet!$S$16,10)="medewerker"),LEFT(Personeelsinzet!$B$37,1)="5"),CONCATENATE("WP- ",WB!$J$8),
IF(AND($B$300="JA",NOT(LEFT(Personeelsinzet!$S$16,10)="medewerker"),LEFT(Personeelsinzet!$B$37,1)="6"),CONCATENATE("WP- ",WB!$J$9),
IF(AND($B$300="JA",NOT(LEFT(Personeelsinzet!$S$16,10)="medewerker"),LEFT(Personeelsinzet!$B$37,1)="7"),CONCATENATE("WP- ",WB!$J$10),""))))))))</f>
        <v/>
      </c>
      <c r="C957" s="121">
        <f>IF(B957="",0,IF(Personeelsinzet!$D$93=$AP$5,Personeelsinzet!S$37*R$303,
IF(AND(Personeelsinzet!$D$93=WB!$AP$6,Personeelskosten!$D$11=WB!$Q$5),Personeelsinzet!S$37*WB!$R$12,
IF(AND(Personeelsinzet!$D$93=WB!$AP$6,Personeelskosten!$D$11=WB!$Q$6),Personeelsinzet!S$37*WB!$R$13,""))))</f>
        <v>0</v>
      </c>
      <c r="D957" s="122">
        <f>IF(AND(NOT(B957=""),NOT(LEFT(Personeelsinzet!S$16,10)="medewerker")),R$302,0)</f>
        <v>0</v>
      </c>
      <c r="E957">
        <f t="shared" si="14"/>
        <v>0</v>
      </c>
    </row>
    <row r="958" spans="1:5" x14ac:dyDescent="0.2">
      <c r="A958" t="str">
        <f>'Simulatie kostenplan'!$B$25</f>
        <v>Personeelskosten</v>
      </c>
      <c r="B958" s="120" t="str">
        <f>IF('Simulatie kostenplan'!$E$36='Simulatie kostenplan'!$F$22,"",IF(AND($B$300="JA",NOT(LEFT(Personeelsinzet!$S$16,10)="medewerker"),LEFT(Personeelsinzet!$B$38,1)="1"),CONCATENATE("WP- ",WB!$J$4),
IF(AND($B$300="JA",NOT(LEFT(Personeelsinzet!$S$16,10)="medewerker"),LEFT(Personeelsinzet!$B$38,1)="2"),CONCATENATE("WP- ",WB!$J$5),
IF(AND($B$300="JA",NOT(LEFT(Personeelsinzet!$S$16,10)="medewerker"),LEFT(Personeelsinzet!$B$38,1)="3"),CONCATENATE("WP- ",WB!$J$6),
IF(AND($B$300="JA",NOT(LEFT(Personeelsinzet!$S$16,10)="medewerker"),LEFT(Personeelsinzet!$B$38,1)="4"),CONCATENATE("WP- ",WB!$J$7),
IF(AND($B$300="JA",NOT(LEFT(Personeelsinzet!$S$16,10)="medewerker"),LEFT(Personeelsinzet!$B$38,1)="5"),CONCATENATE("WP- ",WB!$J$8),
IF(AND($B$300="JA",NOT(LEFT(Personeelsinzet!$S$16,10)="medewerker"),LEFT(Personeelsinzet!$B$38,1)="6"),CONCATENATE("WP- ",WB!$J$9),
IF(AND($B$300="JA",NOT(LEFT(Personeelsinzet!$S$16,10)="medewerker"),LEFT(Personeelsinzet!$B$38,1)="7"),CONCATENATE("WP- ",WB!$J$10),""))))))))</f>
        <v/>
      </c>
      <c r="C958" s="121">
        <f>IF(B958="",0,IF(Personeelsinzet!$D$93=$AP$5,Personeelsinzet!S$38*R$303,
IF(AND(Personeelsinzet!$D$93=WB!$AP$6,Personeelskosten!$D$11=WB!$Q$5),Personeelsinzet!S$38*WB!$R$12,
IF(AND(Personeelsinzet!$D$93=WB!$AP$6,Personeelskosten!$D$11=WB!$Q$6),Personeelsinzet!S$38*WB!$R$13,""))))</f>
        <v>0</v>
      </c>
      <c r="D958" s="122">
        <f>IF(AND(NOT(B958=""),NOT(LEFT(Personeelsinzet!S$16,10)="medewerker")),R$302,0)</f>
        <v>0</v>
      </c>
      <c r="E958">
        <f t="shared" si="14"/>
        <v>0</v>
      </c>
    </row>
    <row r="959" spans="1:5" x14ac:dyDescent="0.2">
      <c r="A959" t="str">
        <f>'Simulatie kostenplan'!$B$25</f>
        <v>Personeelskosten</v>
      </c>
      <c r="B959" s="120" t="str">
        <f>IF('Simulatie kostenplan'!$E$36='Simulatie kostenplan'!$F$22,"",IF(AND($B$300="JA",NOT(LEFT(Personeelsinzet!$S$16,10)="medewerker"),LEFT(Personeelsinzet!$B$39,1)="1"),CONCATENATE("WP- ",WB!$J$4),
IF(AND($B$300="JA",NOT(LEFT(Personeelsinzet!$S$16,10)="medewerker"),LEFT(Personeelsinzet!$B$39,1)="2"),CONCATENATE("WP- ",WB!$J$5),
IF(AND($B$300="JA",NOT(LEFT(Personeelsinzet!$S$16,10)="medewerker"),LEFT(Personeelsinzet!$B$39,1)="3"),CONCATENATE("WP- ",WB!$J$6),
IF(AND($B$300="JA",NOT(LEFT(Personeelsinzet!$S$16,10)="medewerker"),LEFT(Personeelsinzet!$B$39,1)="4"),CONCATENATE("WP- ",WB!$J$7),
IF(AND($B$300="JA",NOT(LEFT(Personeelsinzet!$S$16,10)="medewerker"),LEFT(Personeelsinzet!$B$39,1)="5"),CONCATENATE("WP- ",WB!$J$8),
IF(AND($B$300="JA",NOT(LEFT(Personeelsinzet!$S$16,10)="medewerker"),LEFT(Personeelsinzet!$B$39,1)="6"),CONCATENATE("WP- ",WB!$J$9),
IF(AND($B$300="JA",NOT(LEFT(Personeelsinzet!$S$16,10)="medewerker"),LEFT(Personeelsinzet!$B$39,1)="7"),CONCATENATE("WP- ",WB!$J$10),""))))))))</f>
        <v/>
      </c>
      <c r="C959" s="121">
        <f>IF(B959="",0,IF(Personeelsinzet!$D$93=$AP$5,Personeelsinzet!S$39*R$303,
IF(AND(Personeelsinzet!$D$93=WB!$AP$6,Personeelskosten!$D$11=WB!$Q$5),Personeelsinzet!S$39*WB!$R$12,
IF(AND(Personeelsinzet!$D$93=WB!$AP$6,Personeelskosten!$D$11=WB!$Q$6),Personeelsinzet!S$39*WB!$R$13,""))))</f>
        <v>0</v>
      </c>
      <c r="D959" s="122">
        <f>IF(AND(NOT(B959=""),NOT(LEFT(Personeelsinzet!S$16,10)="medewerker")),R$302,0)</f>
        <v>0</v>
      </c>
      <c r="E959">
        <f t="shared" si="14"/>
        <v>0</v>
      </c>
    </row>
    <row r="960" spans="1:5" x14ac:dyDescent="0.2">
      <c r="A960" t="str">
        <f>'Simulatie kostenplan'!$B$25</f>
        <v>Personeelskosten</v>
      </c>
      <c r="B960" s="120" t="str">
        <f>IF('Simulatie kostenplan'!$E$36='Simulatie kostenplan'!$F$22,"",IF(AND($B$300="JA",NOT(LEFT(Personeelsinzet!$S$16,10)="medewerker"),LEFT(Personeelsinzet!$B$40,1)="1"),CONCATENATE("WP- ",WB!$J$4),
IF(AND($B$300="JA",NOT(LEFT(Personeelsinzet!$S$16,10)="medewerker"),LEFT(Personeelsinzet!$B$40,1)="2"),CONCATENATE("WP- ",WB!$J$5),
IF(AND($B$300="JA",NOT(LEFT(Personeelsinzet!$S$16,10)="medewerker"),LEFT(Personeelsinzet!$B$40,1)="3"),CONCATENATE("WP- ",WB!$J$6),
IF(AND($B$300="JA",NOT(LEFT(Personeelsinzet!$S$16,10)="medewerker"),LEFT(Personeelsinzet!$B$40,1)="4"),CONCATENATE("WP- ",WB!$J$7),
IF(AND($B$300="JA",NOT(LEFT(Personeelsinzet!$S$16,10)="medewerker"),LEFT(Personeelsinzet!$B$40,1)="5"),CONCATENATE("WP- ",WB!$J$8),
IF(AND($B$300="JA",NOT(LEFT(Personeelsinzet!$S$16,10)="medewerker"),LEFT(Personeelsinzet!$B$40,1)="6"),CONCATENATE("WP- ",WB!$J$9),
IF(AND($B$300="JA",NOT(LEFT(Personeelsinzet!$S$16,10)="medewerker"),LEFT(Personeelsinzet!$B$40,1)="7"),CONCATENATE("WP- ",WB!$J$10),""))))))))</f>
        <v/>
      </c>
      <c r="C960" s="121">
        <f>IF(B960="",0,IF(Personeelsinzet!$D$93=$AP$5,Personeelsinzet!S$40*R$303,
IF(AND(Personeelsinzet!$D$93=WB!$AP$6,Personeelskosten!$D$11=WB!$Q$5),Personeelsinzet!S$40*WB!$R$12,
IF(AND(Personeelsinzet!$D$93=WB!$AP$6,Personeelskosten!$D$11=WB!$Q$6),Personeelsinzet!S$40*WB!$R$13,""))))</f>
        <v>0</v>
      </c>
      <c r="D960" s="122">
        <f>IF(AND(NOT(B960=""),NOT(LEFT(Personeelsinzet!S$16,10)="medewerker")),R$302,0)</f>
        <v>0</v>
      </c>
      <c r="E960">
        <f t="shared" si="14"/>
        <v>0</v>
      </c>
    </row>
    <row r="961" spans="1:6" x14ac:dyDescent="0.2">
      <c r="A961" t="str">
        <f>'Simulatie kostenplan'!$B$25</f>
        <v>Personeelskosten</v>
      </c>
      <c r="B961" s="120" t="str">
        <f>IF('Simulatie kostenplan'!$E$36='Simulatie kostenplan'!$F$22,"",IF(AND($B$300="JA",NOT(LEFT(Personeelsinzet!$S$16,10)="medewerker"),LEFT(Personeelsinzet!$B$41,1)="1"),CONCATENATE("WP- ",WB!$J$4),
IF(AND($B$300="JA",NOT(LEFT(Personeelsinzet!$S$16,10)="medewerker"),LEFT(Personeelsinzet!$B$41,1)="2"),CONCATENATE("WP- ",WB!$J$5),
IF(AND($B$300="JA",NOT(LEFT(Personeelsinzet!$S$16,10)="medewerker"),LEFT(Personeelsinzet!$B$41,1)="3"),CONCATENATE("WP- ",WB!$J$6),
IF(AND($B$300="JA",NOT(LEFT(Personeelsinzet!$S$16,10)="medewerker"),LEFT(Personeelsinzet!$B$41,1)="4"),CONCATENATE("WP- ",WB!$J$7),
IF(AND($B$300="JA",NOT(LEFT(Personeelsinzet!$S$16,10)="medewerker"),LEFT(Personeelsinzet!$B$41,1)="5"),CONCATENATE("WP- ",WB!$J$8),
IF(AND($B$300="JA",NOT(LEFT(Personeelsinzet!$S$16,10)="medewerker"),LEFT(Personeelsinzet!$B$41,1)="6"),CONCATENATE("WP- ",WB!$J$9),
IF(AND($B$300="JA",NOT(LEFT(Personeelsinzet!$S$16,10)="medewerker"),LEFT(Personeelsinzet!$B$41,1)="7"),CONCATENATE("WP- ",WB!$J$10),""))))))))</f>
        <v/>
      </c>
      <c r="C961" s="121">
        <f>IF(B961="",0,IF(Personeelsinzet!$D$93=$AP$5,Personeelsinzet!S$41*R$303,
IF(AND(Personeelsinzet!$D$93=WB!$AP$6,Personeelskosten!$D$11=WB!$Q$5),Personeelsinzet!S$41*WB!$R$12,
IF(AND(Personeelsinzet!$D$93=WB!$AP$6,Personeelskosten!$D$11=WB!$Q$6),Personeelsinzet!S$41*WB!$R$13,""))))</f>
        <v>0</v>
      </c>
      <c r="D961" s="122">
        <f>IF(AND(NOT(B961=""),NOT(LEFT(Personeelsinzet!S$16,10)="medewerker")),R$302,0)</f>
        <v>0</v>
      </c>
      <c r="E961">
        <f t="shared" si="14"/>
        <v>0</v>
      </c>
    </row>
    <row r="962" spans="1:6" x14ac:dyDescent="0.2">
      <c r="A962" t="str">
        <f>'Simulatie kostenplan'!$B$25</f>
        <v>Personeelskosten</v>
      </c>
      <c r="B962" s="120" t="str">
        <f>IF('Simulatie kostenplan'!$E$36='Simulatie kostenplan'!$F$22,"",IF(AND($B$300="JA",NOT(LEFT(Personeelsinzet!$S$16,10)="medewerker"),LEFT(Personeelsinzet!$B$42,1)="1"),CONCATENATE("WP- ",WB!$J$4),
IF(AND($B$300="JA",NOT(LEFT(Personeelsinzet!$S$16,10)="medewerker"),LEFT(Personeelsinzet!$B$42,1)="2"),CONCATENATE("WP- ",WB!$J$5),
IF(AND($B$300="JA",NOT(LEFT(Personeelsinzet!$S$16,10)="medewerker"),LEFT(Personeelsinzet!$B$42,1)="3"),CONCATENATE("WP- ",WB!$J$6),
IF(AND($B$300="JA",NOT(LEFT(Personeelsinzet!$S$16,10)="medewerker"),LEFT(Personeelsinzet!$B$42,1)="4"),CONCATENATE("WP- ",WB!$J$7),
IF(AND($B$300="JA",NOT(LEFT(Personeelsinzet!$S$16,10)="medewerker"),LEFT(Personeelsinzet!$B$42,1)="5"),CONCATENATE("WP- ",WB!$J$8),
IF(AND($B$300="JA",NOT(LEFT(Personeelsinzet!$S$16,10)="medewerker"),LEFT(Personeelsinzet!$B$42,1)="6"),CONCATENATE("WP- ",WB!$J$9),
IF(AND($B$300="JA",NOT(LEFT(Personeelsinzet!$S$16,10)="medewerker"),LEFT(Personeelsinzet!$B$42,1)="7"),CONCATENATE("WP- ",WB!$J$10),""))))))))</f>
        <v/>
      </c>
      <c r="C962" s="121">
        <f>IF(B962="",0,IF(Personeelsinzet!$D$93=$AP$5,Personeelsinzet!S$42*R$303,
IF(AND(Personeelsinzet!$D$93=WB!$AP$6,Personeelskosten!$D$11=WB!$Q$5),Personeelsinzet!S$42*WB!$R$12,
IF(AND(Personeelsinzet!$D$93=WB!$AP$6,Personeelskosten!$D$11=WB!$Q$6),Personeelsinzet!S$42*WB!$R$13,""))))</f>
        <v>0</v>
      </c>
      <c r="D962" s="122">
        <f>IF(AND(NOT(B962=""),NOT(LEFT(Personeelsinzet!S$16,10)="medewerker")),R$302,0)</f>
        <v>0</v>
      </c>
      <c r="E962">
        <f t="shared" si="14"/>
        <v>0</v>
      </c>
    </row>
    <row r="963" spans="1:6" x14ac:dyDescent="0.2">
      <c r="A963" t="str">
        <f>'Simulatie kostenplan'!$B$25</f>
        <v>Personeelskosten</v>
      </c>
      <c r="B963" s="120" t="str">
        <f>IF('Simulatie kostenplan'!$E$36='Simulatie kostenplan'!$F$22,"",IF(AND($B$300="JA",NOT(LEFT(Personeelsinzet!$S$16,10)="medewerker"),LEFT(Personeelsinzet!$B$43,1)="1"),CONCATENATE("WP- ",WB!$J$4),
IF(AND($B$300="JA",NOT(LEFT(Personeelsinzet!$S$16,10)="medewerker"),LEFT(Personeelsinzet!$B$43,1)="2"),CONCATENATE("WP- ",WB!$J$5),
IF(AND($B$300="JA",NOT(LEFT(Personeelsinzet!$S$16,10)="medewerker"),LEFT(Personeelsinzet!$B$43,1)="3"),CONCATENATE("WP- ",WB!$J$6),
IF(AND($B$300="JA",NOT(LEFT(Personeelsinzet!$S$16,10)="medewerker"),LEFT(Personeelsinzet!$B$43,1)="4"),CONCATENATE("WP- ",WB!$J$7),
IF(AND($B$300="JA",NOT(LEFT(Personeelsinzet!$S$16,10)="medewerker"),LEFT(Personeelsinzet!$B$43,1)="5"),CONCATENATE("WP- ",WB!$J$8),
IF(AND($B$300="JA",NOT(LEFT(Personeelsinzet!$S$16,10)="medewerker"),LEFT(Personeelsinzet!$B$43,1)="6"),CONCATENATE("WP- ",WB!$J$9),
IF(AND($B$300="JA",NOT(LEFT(Personeelsinzet!$S$16,10)="medewerker"),LEFT(Personeelsinzet!$B$43,1)="7"),CONCATENATE("WP- ",WB!$J$10),""))))))))</f>
        <v/>
      </c>
      <c r="C963" s="121">
        <f>IF(B963="",0,IF(Personeelsinzet!$D$93=$AP$5,Personeelsinzet!S$43*R$303,
IF(AND(Personeelsinzet!$D$93=WB!$AP$6,Personeelskosten!$D$11=WB!$Q$5),Personeelsinzet!S$43*WB!$R$12,
IF(AND(Personeelsinzet!$D$93=WB!$AP$6,Personeelskosten!$D$11=WB!$Q$6),Personeelsinzet!S$43*WB!$R$13,""))))</f>
        <v>0</v>
      </c>
      <c r="D963" s="122">
        <f>IF(AND(NOT(B963=""),NOT(LEFT(Personeelsinzet!S$16,10)="medewerker")),R$302,0)</f>
        <v>0</v>
      </c>
      <c r="E963">
        <f t="shared" si="14"/>
        <v>0</v>
      </c>
    </row>
    <row r="964" spans="1:6" x14ac:dyDescent="0.2">
      <c r="A964" t="str">
        <f>'Simulatie kostenplan'!$B$25</f>
        <v>Personeelskosten</v>
      </c>
      <c r="B964" s="120" t="str">
        <f>IF('Simulatie kostenplan'!$E$36='Simulatie kostenplan'!$F$22,"",IF(AND($B$300="JA",NOT(LEFT(Personeelsinzet!$S$16,10)="medewerker"),LEFT(Personeelsinzet!$B$44,1)="1"),CONCATENATE("WP- ",WB!$J$4),
IF(AND($B$300="JA",NOT(LEFT(Personeelsinzet!$S$16,10)="medewerker"),LEFT(Personeelsinzet!$B$44,1)="2"),CONCATENATE("WP- ",WB!$J$5),
IF(AND($B$300="JA",NOT(LEFT(Personeelsinzet!$S$16,10)="medewerker"),LEFT(Personeelsinzet!$B$44,1)="3"),CONCATENATE("WP- ",WB!$J$6),
IF(AND($B$300="JA",NOT(LEFT(Personeelsinzet!$S$16,10)="medewerker"),LEFT(Personeelsinzet!$B$44,1)="4"),CONCATENATE("WP- ",WB!$J$7),
IF(AND($B$300="JA",NOT(LEFT(Personeelsinzet!$S$16,10)="medewerker"),LEFT(Personeelsinzet!$B$44,1)="5"),CONCATENATE("WP- ",WB!$J$8),
IF(AND($B$300="JA",NOT(LEFT(Personeelsinzet!$S$16,10)="medewerker"),LEFT(Personeelsinzet!$B$44,1)="6"),CONCATENATE("WP- ",WB!$J$9),
IF(AND($B$300="JA",NOT(LEFT(Personeelsinzet!$S$16,10)="medewerker"),LEFT(Personeelsinzet!$B$44,1)="7"),CONCATENATE("WP- ",WB!$J$10),""))))))))</f>
        <v/>
      </c>
      <c r="C964" s="121">
        <f>IF(B964="",0,IF(Personeelsinzet!$D$93=$AP$5,Personeelsinzet!S$44*R$303,
IF(AND(Personeelsinzet!$D$93=WB!$AP$6,Personeelskosten!$D$11=WB!$Q$5),Personeelsinzet!S$44*WB!$R$12,
IF(AND(Personeelsinzet!$D$93=WB!$AP$6,Personeelskosten!$D$11=WB!$Q$6),Personeelsinzet!S$44*WB!$R$13,""))))</f>
        <v>0</v>
      </c>
      <c r="D964" s="122">
        <f>IF(AND(NOT(B964=""),NOT(LEFT(Personeelsinzet!S$16,10)="medewerker")),R$302,0)</f>
        <v>0</v>
      </c>
      <c r="E964">
        <f t="shared" si="14"/>
        <v>0</v>
      </c>
    </row>
    <row r="965" spans="1:6" x14ac:dyDescent="0.2">
      <c r="A965" t="str">
        <f>'Simulatie kostenplan'!$B$25</f>
        <v>Personeelskosten</v>
      </c>
      <c r="B965" s="120" t="str">
        <f>IF('Simulatie kostenplan'!$E$36='Simulatie kostenplan'!$F$22,"",IF(AND($B$300="JA",NOT(LEFT(Personeelsinzet!$S$16,10)="medewerker"),LEFT(Personeelsinzet!$B$45,1)="1"),CONCATENATE("WP- ",WB!$J$4),
IF(AND($B$300="JA",NOT(LEFT(Personeelsinzet!$S$16,10)="medewerker"),LEFT(Personeelsinzet!$B$45,1)="2"),CONCATENATE("WP- ",WB!$J$5),
IF(AND($B$300="JA",NOT(LEFT(Personeelsinzet!$S$16,10)="medewerker"),LEFT(Personeelsinzet!$B$45,1)="3"),CONCATENATE("WP- ",WB!$J$6),
IF(AND($B$300="JA",NOT(LEFT(Personeelsinzet!$S$16,10)="medewerker"),LEFT(Personeelsinzet!$B$45,1)="4"),CONCATENATE("WP- ",WB!$J$7),
IF(AND($B$300="JA",NOT(LEFT(Personeelsinzet!$S$16,10)="medewerker"),LEFT(Personeelsinzet!$B$45,1)="5"),CONCATENATE("WP- ",WB!$J$8),
IF(AND($B$300="JA",NOT(LEFT(Personeelsinzet!$S$16,10)="medewerker"),LEFT(Personeelsinzet!$B$45,1)="6"),CONCATENATE("WP- ",WB!$J$9),
IF(AND($B$300="JA",NOT(LEFT(Personeelsinzet!$S$16,10)="medewerker"),LEFT(Personeelsinzet!$B$45,1)="7"),CONCATENATE("WP- ",WB!$J$10),""))))))))</f>
        <v/>
      </c>
      <c r="C965" s="121">
        <f>IF(B965="",0,IF(Personeelsinzet!$D$93=$AP$5,Personeelsinzet!S$45*R$303,
IF(AND(Personeelsinzet!$D$93=WB!$AP$6,Personeelskosten!$D$11=WB!$Q$5),Personeelsinzet!S$45*WB!$R$12,
IF(AND(Personeelsinzet!$D$93=WB!$AP$6,Personeelskosten!$D$11=WB!$Q$6),Personeelsinzet!S$45*WB!$R$13,""))))</f>
        <v>0</v>
      </c>
      <c r="D965" s="122">
        <f>IF(AND(NOT(B965=""),NOT(LEFT(Personeelsinzet!S$16,10)="medewerker")),R$302,0)</f>
        <v>0</v>
      </c>
      <c r="E965">
        <f t="shared" si="14"/>
        <v>0</v>
      </c>
    </row>
    <row r="966" spans="1:6" x14ac:dyDescent="0.2">
      <c r="A966" t="str">
        <f>'Simulatie kostenplan'!$B$25</f>
        <v>Personeelskosten</v>
      </c>
      <c r="B966" s="120" t="str">
        <f>IF('Simulatie kostenplan'!$E$36='Simulatie kostenplan'!$F$22,"",IF(AND($B$300="JA",NOT(LEFT(Personeelsinzet!$S$16,10)="medewerker"),LEFT(Personeelsinzet!$B$46,1)="1"),CONCATENATE("WP- ",WB!$J$4),
IF(AND($B$300="JA",NOT(LEFT(Personeelsinzet!$S$16,10)="medewerker"),LEFT(Personeelsinzet!$B$46,1)="2"),CONCATENATE("WP- ",WB!$J$5),
IF(AND($B$300="JA",NOT(LEFT(Personeelsinzet!$S$16,10)="medewerker"),LEFT(Personeelsinzet!$B$46,1)="3"),CONCATENATE("WP- ",WB!$J$6),
IF(AND($B$300="JA",NOT(LEFT(Personeelsinzet!$S$16,10)="medewerker"),LEFT(Personeelsinzet!$B$46,1)="4"),CONCATENATE("WP- ",WB!$J$7),
IF(AND($B$300="JA",NOT(LEFT(Personeelsinzet!$S$16,10)="medewerker"),LEFT(Personeelsinzet!$B$46,1)="5"),CONCATENATE("WP- ",WB!$J$8),
IF(AND($B$300="JA",NOT(LEFT(Personeelsinzet!$S$16,10)="medewerker"),LEFT(Personeelsinzet!$B$46,1)="6"),CONCATENATE("WP- ",WB!$J$9),
IF(AND($B$300="JA",NOT(LEFT(Personeelsinzet!$S$16,10)="medewerker"),LEFT(Personeelsinzet!$B$46,1)="7"),CONCATENATE("WP- ",WB!$J$10),""))))))))</f>
        <v/>
      </c>
      <c r="C966" s="121">
        <f>IF(B966="",0,IF(Personeelsinzet!$D$93=$AP$5,Personeelsinzet!S$46*R$303,
IF(AND(Personeelsinzet!$D$93=WB!$AP$6,Personeelskosten!$D$11=WB!$Q$5),Personeelsinzet!S$46*WB!$R$12,
IF(AND(Personeelsinzet!$D$93=WB!$AP$6,Personeelskosten!$D$11=WB!$Q$6),Personeelsinzet!S$46*WB!$R$13,""))))</f>
        <v>0</v>
      </c>
      <c r="D966" s="122">
        <f>IF(AND(NOT(B966=""),NOT(LEFT(Personeelsinzet!S$16,10)="medewerker")),R$302,0)</f>
        <v>0</v>
      </c>
      <c r="E966">
        <f t="shared" si="14"/>
        <v>0</v>
      </c>
    </row>
    <row r="967" spans="1:6" x14ac:dyDescent="0.2">
      <c r="A967" t="str">
        <f>'Simulatie kostenplan'!$B$25</f>
        <v>Personeelskosten</v>
      </c>
      <c r="B967" s="120" t="str">
        <f>IF('Simulatie kostenplan'!$E$36='Simulatie kostenplan'!$F$22,"",IF(AND($B$300="JA",NOT(LEFT(Personeelsinzet!$S$16,10)="medewerker"),LEFT(Personeelsinzet!$B$47,1)="1"),CONCATENATE("WP- ",WB!$J$4),
IF(AND($B$300="JA",NOT(LEFT(Personeelsinzet!$S$16,10)="medewerker"),LEFT(Personeelsinzet!$B$47,1)="2"),CONCATENATE("WP- ",WB!$J$5),
IF(AND($B$300="JA",NOT(LEFT(Personeelsinzet!$S$16,10)="medewerker"),LEFT(Personeelsinzet!$B$47,1)="3"),CONCATENATE("WP- ",WB!$J$6),
IF(AND($B$300="JA",NOT(LEFT(Personeelsinzet!$S$16,10)="medewerker"),LEFT(Personeelsinzet!$B$47,1)="4"),CONCATENATE("WP- ",WB!$J$7),
IF(AND($B$300="JA",NOT(LEFT(Personeelsinzet!$S$16,10)="medewerker"),LEFT(Personeelsinzet!$B$47,1)="5"),CONCATENATE("WP- ",WB!$J$8),
IF(AND($B$300="JA",NOT(LEFT(Personeelsinzet!$S$16,10)="medewerker"),LEFT(Personeelsinzet!$B$47,1)="6"),CONCATENATE("WP- ",WB!$J$9),
IF(AND($B$300="JA",NOT(LEFT(Personeelsinzet!$S$16,10)="medewerker"),LEFT(Personeelsinzet!$B$47,1)="7"),CONCATENATE("WP- ",WB!$J$10),""))))))))</f>
        <v/>
      </c>
      <c r="C967" s="121">
        <f>IF(B967="",0,IF(Personeelsinzet!$D$93=$AP$5,Personeelsinzet!S$47*R$303,
IF(AND(Personeelsinzet!$D$93=WB!$AP$6,Personeelskosten!$D$11=WB!$Q$5),Personeelsinzet!S$47*WB!$R$12,
IF(AND(Personeelsinzet!$D$93=WB!$AP$6,Personeelskosten!$D$11=WB!$Q$6),Personeelsinzet!S$47*WB!$R$13,""))))</f>
        <v>0</v>
      </c>
      <c r="D967" s="122">
        <f>IF(AND(NOT(B967=""),NOT(LEFT(Personeelsinzet!S$16,10)="medewerker")),R$302,0)</f>
        <v>0</v>
      </c>
      <c r="E967">
        <f t="shared" si="14"/>
        <v>0</v>
      </c>
    </row>
    <row r="968" spans="1:6" x14ac:dyDescent="0.2">
      <c r="A968" t="str">
        <f>'Simulatie kostenplan'!$B$25</f>
        <v>Personeelskosten</v>
      </c>
      <c r="B968" s="120" t="str">
        <f>IF('Simulatie kostenplan'!$E$36='Simulatie kostenplan'!$F$22,"",IF(AND($B$300="JA",NOT(LEFT(Personeelsinzet!$S$16,10)="medewerker"),LEFT(Personeelsinzet!$B$48,1)="1"),CONCATENATE("WP- ",WB!$J$4),
IF(AND($B$300="JA",NOT(LEFT(Personeelsinzet!$S$16,10)="medewerker"),LEFT(Personeelsinzet!$B$48,1)="2"),CONCATENATE("WP- ",WB!$J$5),
IF(AND($B$300="JA",NOT(LEFT(Personeelsinzet!$S$16,10)="medewerker"),LEFT(Personeelsinzet!$B$48,1)="3"),CONCATENATE("WP- ",WB!$J$6),
IF(AND($B$300="JA",NOT(LEFT(Personeelsinzet!$S$16,10)="medewerker"),LEFT(Personeelsinzet!$B$48,1)="4"),CONCATENATE("WP- ",WB!$J$7),
IF(AND($B$300="JA",NOT(LEFT(Personeelsinzet!$S$16,10)="medewerker"),LEFT(Personeelsinzet!$B$48,1)="5"),CONCATENATE("WP- ",WB!$J$8),
IF(AND($B$300="JA",NOT(LEFT(Personeelsinzet!$S$16,10)="medewerker"),LEFT(Personeelsinzet!$B$48,1)="6"),CONCATENATE("WP- ",WB!$J$9),
IF(AND($B$300="JA",NOT(LEFT(Personeelsinzet!$S$16,10)="medewerker"),LEFT(Personeelsinzet!$B$48,1)="7"),CONCATENATE("WP- ",WB!$J$10),""))))))))</f>
        <v/>
      </c>
      <c r="C968" s="121">
        <f>IF(B968="",0,IF(Personeelsinzet!$D$93=$AP$5,Personeelsinzet!S$48*R$303,
IF(AND(Personeelsinzet!$D$93=WB!$AP$6,Personeelskosten!$D$11=WB!$Q$5),Personeelsinzet!S$48*WB!$R$12,
IF(AND(Personeelsinzet!$D$93=WB!$AP$6,Personeelskosten!$D$11=WB!$Q$6),Personeelsinzet!S$48*WB!$R$13,""))))</f>
        <v>0</v>
      </c>
      <c r="D968" s="122">
        <f>IF(AND(NOT(B968=""),NOT(LEFT(Personeelsinzet!S$16,10)="medewerker")),R$302,0)</f>
        <v>0</v>
      </c>
      <c r="E968">
        <f t="shared" si="14"/>
        <v>0</v>
      </c>
    </row>
    <row r="969" spans="1:6" x14ac:dyDescent="0.2">
      <c r="A969" t="str">
        <f>'Simulatie kostenplan'!$B$25</f>
        <v>Personeelskosten</v>
      </c>
      <c r="B969" s="120" t="str">
        <f>IF('Simulatie kostenplan'!$E$36='Simulatie kostenplan'!$F$22,"",IF(AND($B$300="JA",NOT(LEFT(Personeelsinzet!$S$16,10)="medewerker"),LEFT(Personeelsinzet!$B$49,1)="1"),CONCATENATE("WP- ",WB!$J$4),
IF(AND($B$300="JA",NOT(LEFT(Personeelsinzet!$S$16,10)="medewerker"),LEFT(Personeelsinzet!$B$49,1)="2"),CONCATENATE("WP- ",WB!$J$5),
IF(AND($B$300="JA",NOT(LEFT(Personeelsinzet!$S$16,10)="medewerker"),LEFT(Personeelsinzet!$B$49,1)="3"),CONCATENATE("WP- ",WB!$J$6),
IF(AND($B$300="JA",NOT(LEFT(Personeelsinzet!$S$16,10)="medewerker"),LEFT(Personeelsinzet!$B$49,1)="4"),CONCATENATE("WP- ",WB!$J$7),
IF(AND($B$300="JA",NOT(LEFT(Personeelsinzet!$S$16,10)="medewerker"),LEFT(Personeelsinzet!$B$49,1)="5"),CONCATENATE("WP- ",WB!$J$8),
IF(AND($B$300="JA",NOT(LEFT(Personeelsinzet!$S$16,10)="medewerker"),LEFT(Personeelsinzet!$B$49,1)="6"),CONCATENATE("WP- ",WB!$J$9),
IF(AND($B$300="JA",NOT(LEFT(Personeelsinzet!$S$16,10)="medewerker"),LEFT(Personeelsinzet!$B$49,1)="7"),CONCATENATE("WP- ",WB!$J$10),""))))))))</f>
        <v/>
      </c>
      <c r="C969" s="121">
        <f>IF(B969="",0,IF(Personeelsinzet!$D$93=$AP$5,Personeelsinzet!S$49*R$303,
IF(AND(Personeelsinzet!$D$93=WB!$AP$6,Personeelskosten!$D$11=WB!$Q$5),Personeelsinzet!S$49*WB!$R$12,
IF(AND(Personeelsinzet!$D$93=WB!$AP$6,Personeelskosten!$D$11=WB!$Q$6),Personeelsinzet!S$49*WB!$R$13,""))))</f>
        <v>0</v>
      </c>
      <c r="D969" s="122">
        <f>IF(AND(NOT(B969=""),NOT(LEFT(Personeelsinzet!S$16,10)="medewerker")),R$302,0)</f>
        <v>0</v>
      </c>
      <c r="E969">
        <f t="shared" si="14"/>
        <v>0</v>
      </c>
    </row>
    <row r="970" spans="1:6" x14ac:dyDescent="0.2">
      <c r="A970" t="str">
        <f>'Simulatie kostenplan'!$B$25</f>
        <v>Personeelskosten</v>
      </c>
      <c r="B970" s="120" t="str">
        <f>IF('Simulatie kostenplan'!$E$36='Simulatie kostenplan'!$F$22,"",IF(AND($B$300="JA",NOT(LEFT(Personeelsinzet!$S$16,10)="medewerker"),LEFT(Personeelsinzet!$B$50,1)="1"),CONCATENATE("WP- ",WB!$J$4),
IF(AND($B$300="JA",NOT(LEFT(Personeelsinzet!$S$16,10)="medewerker"),LEFT(Personeelsinzet!$B$50,1)="2"),CONCATENATE("WP- ",WB!$J$5),
IF(AND($B$300="JA",NOT(LEFT(Personeelsinzet!$S$16,10)="medewerker"),LEFT(Personeelsinzet!$B$50,1)="3"),CONCATENATE("WP- ",WB!$J$6),
IF(AND($B$300="JA",NOT(LEFT(Personeelsinzet!$S$16,10)="medewerker"),LEFT(Personeelsinzet!$B$50,1)="4"),CONCATENATE("WP- ",WB!$J$7),
IF(AND($B$300="JA",NOT(LEFT(Personeelsinzet!$S$16,10)="medewerker"),LEFT(Personeelsinzet!$B$50,1)="5"),CONCATENATE("WP- ",WB!$J$8),
IF(AND($B$300="JA",NOT(LEFT(Personeelsinzet!$S$16,10)="medewerker"),LEFT(Personeelsinzet!$B$50,1)="6"),CONCATENATE("WP- ",WB!$J$9),
IF(AND($B$300="JA",NOT(LEFT(Personeelsinzet!$S$16,10)="medewerker"),LEFT(Personeelsinzet!$B$50,1)="7"),CONCATENATE("WP- ",WB!$J$10),""))))))))</f>
        <v/>
      </c>
      <c r="C970" s="121">
        <f>IF(B970="",0,IF(Personeelsinzet!$D$93=$AP$5,Personeelsinzet!S$50*R$303,
IF(AND(Personeelsinzet!$D$93=WB!$AP$6,Personeelskosten!$D$11=WB!$Q$5),Personeelsinzet!S$50*WB!$R$12,
IF(AND(Personeelsinzet!$D$93=WB!$AP$6,Personeelskosten!$D$11=WB!$Q$6),Personeelsinzet!S$50*WB!$R$13,""))))</f>
        <v>0</v>
      </c>
      <c r="D970" s="122">
        <f>IF(AND(NOT(B970=""),NOT(LEFT(Personeelsinzet!S$16,10)="medewerker")),R$302,0)</f>
        <v>0</v>
      </c>
      <c r="E970">
        <f t="shared" si="14"/>
        <v>0</v>
      </c>
    </row>
    <row r="971" spans="1:6" x14ac:dyDescent="0.2">
      <c r="A971" t="str">
        <f>'Simulatie kostenplan'!$B$25</f>
        <v>Personeelskosten</v>
      </c>
      <c r="B971" s="120" t="str">
        <f>IF('Simulatie kostenplan'!$E$36='Simulatie kostenplan'!$F$22,"",IF(AND($B$300="JA",NOT(LEFT(Personeelsinzet!$S$16,10)="medewerker"),LEFT(Personeelsinzet!$B$51,1)="1"),CONCATENATE("WP- ",WB!$J$4),
IF(AND($B$300="JA",NOT(LEFT(Personeelsinzet!$S$16,10)="medewerker"),LEFT(Personeelsinzet!$B$51,1)="2"),CONCATENATE("WP- ",WB!$J$5),
IF(AND($B$300="JA",NOT(LEFT(Personeelsinzet!$S$16,10)="medewerker"),LEFT(Personeelsinzet!$B$51,1)="3"),CONCATENATE("WP- ",WB!$J$6),
IF(AND($B$300="JA",NOT(LEFT(Personeelsinzet!$S$16,10)="medewerker"),LEFT(Personeelsinzet!$B$51,1)="4"),CONCATENATE("WP- ",WB!$J$7),
IF(AND($B$300="JA",NOT(LEFT(Personeelsinzet!$S$16,10)="medewerker"),LEFT(Personeelsinzet!$B$51,1)="5"),CONCATENATE("WP- ",WB!$J$8),
IF(AND($B$300="JA",NOT(LEFT(Personeelsinzet!$S$16,10)="medewerker"),LEFT(Personeelsinzet!$B$51,1)="6"),CONCATENATE("WP- ",WB!$J$9),
IF(AND($B$300="JA",NOT(LEFT(Personeelsinzet!$S$16,10)="medewerker"),LEFT(Personeelsinzet!$B$51,1)="7"),CONCATENATE("WP- ",WB!$J$10),""))))))))</f>
        <v/>
      </c>
      <c r="C971" s="121">
        <f>IF(B971="",0,IF(Personeelsinzet!$D$93=$AP$5,Personeelsinzet!S$51*R$303,
IF(AND(Personeelsinzet!$D$93=WB!$AP$6,Personeelskosten!$D$11=WB!$Q$5),Personeelsinzet!S$51*WB!$R$12,
IF(AND(Personeelsinzet!$D$93=WB!$AP$6,Personeelskosten!$D$11=WB!$Q$6),Personeelsinzet!S$51*WB!$R$13,""))))</f>
        <v>0</v>
      </c>
      <c r="D971" s="122">
        <f>IF(AND(NOT(B971=""),NOT(LEFT(Personeelsinzet!S$16,10)="medewerker")),R$302,0)</f>
        <v>0</v>
      </c>
      <c r="E971">
        <f t="shared" si="14"/>
        <v>0</v>
      </c>
    </row>
    <row r="972" spans="1:6" x14ac:dyDescent="0.2">
      <c r="A972" t="str">
        <f>'Simulatie kostenplan'!$B$25</f>
        <v>Personeelskosten</v>
      </c>
      <c r="B972" s="120" t="str">
        <f>IF('Simulatie kostenplan'!$E$36='Simulatie kostenplan'!$F$22,"",IF(AND($B$300="JA",NOT(LEFT(Personeelsinzet!$S$16,10)="medewerker"),LEFT(Personeelsinzet!$B$52,1)="1"),CONCATENATE("WP- ",WB!$J$4),
IF(AND($B$300="JA",NOT(LEFT(Personeelsinzet!$S$16,10)="medewerker"),LEFT(Personeelsinzet!$B$52,1)="2"),CONCATENATE("WP- ",WB!$J$5),
IF(AND($B$300="JA",NOT(LEFT(Personeelsinzet!$S$16,10)="medewerker"),LEFT(Personeelsinzet!$B$52,1)="3"),CONCATENATE("WP- ",WB!$J$6),
IF(AND($B$300="JA",NOT(LEFT(Personeelsinzet!$S$16,10)="medewerker"),LEFT(Personeelsinzet!$B$52,1)="4"),CONCATENATE("WP- ",WB!$J$7),
IF(AND($B$300="JA",NOT(LEFT(Personeelsinzet!$S$16,10)="medewerker"),LEFT(Personeelsinzet!$B$52,1)="5"),CONCATENATE("WP- ",WB!$J$8),
IF(AND($B$300="JA",NOT(LEFT(Personeelsinzet!$S$16,10)="medewerker"),LEFT(Personeelsinzet!$B$52,1)="6"),CONCATENATE("WP- ",WB!$J$9),
IF(AND($B$300="JA",NOT(LEFT(Personeelsinzet!$S$16,10)="medewerker"),LEFT(Personeelsinzet!$B$52,1)="7"),CONCATENATE("WP- ",WB!$J$10),""))))))))</f>
        <v/>
      </c>
      <c r="C972" s="121">
        <f>IF(B972="",0,IF(Personeelsinzet!$D$93=$AP$5,Personeelsinzet!S$52*R$303,
IF(AND(Personeelsinzet!$D$93=WB!$AP$6,Personeelskosten!$D$11=WB!$Q$5),Personeelsinzet!S$52*WB!$R$12,
IF(AND(Personeelsinzet!$D$93=WB!$AP$6,Personeelskosten!$D$11=WB!$Q$6),Personeelsinzet!S$52*WB!$R$13,""))))</f>
        <v>0</v>
      </c>
      <c r="D972" s="122">
        <f>IF(AND(NOT(B972=""),NOT(LEFT(Personeelsinzet!S$16,10)="medewerker")),R$302,0)</f>
        <v>0</v>
      </c>
      <c r="E972">
        <f t="shared" si="14"/>
        <v>0</v>
      </c>
    </row>
    <row r="973" spans="1:6" x14ac:dyDescent="0.2">
      <c r="A973" t="str">
        <f>'Simulatie kostenplan'!$B$25</f>
        <v>Personeelskosten</v>
      </c>
      <c r="B973" s="120" t="str">
        <f>IF('Simulatie kostenplan'!$E$36='Simulatie kostenplan'!$F$22,"",IF(AND($B$300="JA",NOT(LEFT(Personeelsinzet!$S$16,10)="medewerker"),LEFT(Personeelsinzet!$B$53,1)="1"),CONCATENATE("WP- ",WB!$J$4),
IF(AND($B$300="JA",NOT(LEFT(Personeelsinzet!$S$16,10)="medewerker"),LEFT(Personeelsinzet!$B$53,1)="2"),CONCATENATE("WP- ",WB!$J$5),
IF(AND($B$300="JA",NOT(LEFT(Personeelsinzet!$S$16,10)="medewerker"),LEFT(Personeelsinzet!$B$53,1)="3"),CONCATENATE("WP- ",WB!$J$6),
IF(AND($B$300="JA",NOT(LEFT(Personeelsinzet!$S$16,10)="medewerker"),LEFT(Personeelsinzet!$B$53,1)="4"),CONCATENATE("WP- ",WB!$J$7),
IF(AND($B$300="JA",NOT(LEFT(Personeelsinzet!$S$16,10)="medewerker"),LEFT(Personeelsinzet!$B$53,1)="5"),CONCATENATE("WP- ",WB!$J$8),
IF(AND($B$300="JA",NOT(LEFT(Personeelsinzet!$S$16,10)="medewerker"),LEFT(Personeelsinzet!$B$53,1)="6"),CONCATENATE("WP- ",WB!$J$9),
IF(AND($B$300="JA",NOT(LEFT(Personeelsinzet!$S$16,10)="medewerker"),LEFT(Personeelsinzet!$B$53,1)="7"),CONCATENATE("WP- ",WB!$J$10),""))))))))</f>
        <v/>
      </c>
      <c r="C973" s="121">
        <f>IF(B973="",0,IF(Personeelsinzet!$D$93=$AP$5,Personeelsinzet!S$53*R$303,
IF(AND(Personeelsinzet!$D$93=WB!$AP$6,Personeelskosten!$D$11=WB!$Q$5),Personeelsinzet!S$53*WB!$R$12,
IF(AND(Personeelsinzet!$D$93=WB!$AP$6,Personeelskosten!$D$11=WB!$Q$6),Personeelsinzet!S$53*WB!$R$13,""))))</f>
        <v>0</v>
      </c>
      <c r="D973" s="122">
        <f>IF(AND(NOT(B973=""),NOT(LEFT(Personeelsinzet!S$16,10)="medewerker")),R$302,0)</f>
        <v>0</v>
      </c>
      <c r="E973">
        <f t="shared" si="14"/>
        <v>0</v>
      </c>
    </row>
    <row r="974" spans="1:6" x14ac:dyDescent="0.2">
      <c r="A974" t="str">
        <f>'Simulatie kostenplan'!$B$25</f>
        <v>Personeelskosten</v>
      </c>
      <c r="B974" s="120" t="str">
        <f>IF('Simulatie kostenplan'!$E$36='Simulatie kostenplan'!$F$22,"",IF(AND($B$300="JA",NOT(LEFT(Personeelsinzet!$S$16,10)="medewerker"),LEFT(Personeelsinzet!$B$54,1)="1"),CONCATENATE("WP- ",WB!$J$4),
IF(AND($B$300="JA",NOT(LEFT(Personeelsinzet!$S$16,10)="medewerker"),LEFT(Personeelsinzet!$B$54,1)="2"),CONCATENATE("WP- ",WB!$J$5),
IF(AND($B$300="JA",NOT(LEFT(Personeelsinzet!$S$16,10)="medewerker"),LEFT(Personeelsinzet!$B$54,1)="3"),CONCATENATE("WP- ",WB!$J$6),
IF(AND($B$300="JA",NOT(LEFT(Personeelsinzet!$S$16,10)="medewerker"),LEFT(Personeelsinzet!$B$54,1)="4"),CONCATENATE("WP- ",WB!$J$7),
IF(AND($B$300="JA",NOT(LEFT(Personeelsinzet!$S$16,10)="medewerker"),LEFT(Personeelsinzet!$B$54,1)="5"),CONCATENATE("WP- ",WB!$J$8),
IF(AND($B$300="JA",NOT(LEFT(Personeelsinzet!$S$16,10)="medewerker"),LEFT(Personeelsinzet!$B$54,1)="6"),CONCATENATE("WP- ",WB!$J$9),
IF(AND($B$300="JA",NOT(LEFT(Personeelsinzet!$S$16,10)="medewerker"),LEFT(Personeelsinzet!$B$54,1)="7"),CONCATENATE("WP- ",WB!$J$10),""))))))))</f>
        <v/>
      </c>
      <c r="C974" s="121">
        <f>IF(B974="",0,IF(Personeelsinzet!$D$93=$AP$5,Personeelsinzet!S$54*R$303,
IF(AND(Personeelsinzet!$D$93=WB!$AP$6,Personeelskosten!$D$11=WB!$Q$5),Personeelsinzet!S$54*WB!$R$12,
IF(AND(Personeelsinzet!$D$93=WB!$AP$6,Personeelskosten!$D$11=WB!$Q$6),Personeelsinzet!S$54*WB!$R$13,""))))</f>
        <v>0</v>
      </c>
      <c r="D974" s="122">
        <f>IF(AND(NOT(B974=""),NOT(LEFT(Personeelsinzet!S$16,10)="medewerker")),R$302,0)</f>
        <v>0</v>
      </c>
      <c r="E974">
        <f t="shared" si="14"/>
        <v>0</v>
      </c>
    </row>
    <row r="975" spans="1:6" x14ac:dyDescent="0.2">
      <c r="A975" t="str">
        <f>'Simulatie kostenplan'!$B$25</f>
        <v>Personeelskosten</v>
      </c>
      <c r="B975" s="120" t="str">
        <f>IF('Simulatie kostenplan'!$E$36='Simulatie kostenplan'!$F$22,"",IF(AND($B$300="JA",NOT(LEFT(Personeelsinzet!$S$16,10)="medewerker"),LEFT(Personeelsinzet!$B$55,1)="1"),CONCATENATE("WP- ",WB!$J$4),
IF(AND($B$300="JA",NOT(LEFT(Personeelsinzet!$S$16,10)="medewerker"),LEFT(Personeelsinzet!$B$55,1)="2"),CONCATENATE("WP- ",WB!$J$5),
IF(AND($B$300="JA",NOT(LEFT(Personeelsinzet!$S$16,10)="medewerker"),LEFT(Personeelsinzet!$B$55,1)="3"),CONCATENATE("WP- ",WB!$J$6),
IF(AND($B$300="JA",NOT(LEFT(Personeelsinzet!$S$16,10)="medewerker"),LEFT(Personeelsinzet!$B$55,1)="4"),CONCATENATE("WP- ",WB!$J$7),
IF(AND($B$300="JA",NOT(LEFT(Personeelsinzet!$S$16,10)="medewerker"),LEFT(Personeelsinzet!$B$55,1)="5"),CONCATENATE("WP- ",WB!$J$8),
IF(AND($B$300="JA",NOT(LEFT(Personeelsinzet!$S$16,10)="medewerker"),LEFT(Personeelsinzet!$B$55,1)="6"),CONCATENATE("WP- ",WB!$J$9),
IF(AND($B$300="JA",NOT(LEFT(Personeelsinzet!$S$16,10)="medewerker"),LEFT(Personeelsinzet!$B$55,1)="7"),CONCATENATE("WP- ",WB!$J$10),""))))))))</f>
        <v/>
      </c>
      <c r="C975" s="121">
        <f>IF(B975="",0,IF(Personeelsinzet!$D$93=$AP$5,Personeelsinzet!S$55*R$303,
IF(AND(Personeelsinzet!$D$93=WB!$AP$6,Personeelskosten!$D$11=WB!$Q$5),Personeelsinzet!S$55*WB!$R$12,
IF(AND(Personeelsinzet!$D$93=WB!$AP$6,Personeelskosten!$D$11=WB!$Q$6),Personeelsinzet!S$55*WB!$R$13,""))))</f>
        <v>0</v>
      </c>
      <c r="D975" s="122">
        <f>IF(AND(NOT(B975=""),NOT(LEFT(Personeelsinzet!S$16,10)="medewerker")),R$302,0)</f>
        <v>0</v>
      </c>
      <c r="E975">
        <f t="shared" si="14"/>
        <v>0</v>
      </c>
    </row>
    <row r="976" spans="1:6" x14ac:dyDescent="0.2">
      <c r="A976" t="str">
        <f>'Simulatie kostenplan'!$B$25</f>
        <v>Personeelskosten</v>
      </c>
      <c r="B976" s="120" t="str">
        <f>IF('Simulatie kostenplan'!$E$36='Simulatie kostenplan'!$F$22,"",IF(AND($B$300="JA",NOT(LEFT(Personeelsinzet!$T$16,10)="medewerker"),LEFT(Personeelsinzet!$B$21,1)="1"),CONCATENATE("WP- ",WB!$J$4),
IF(AND($B$300="JA",NOT(LEFT(Personeelsinzet!$T$16,10)="medewerker"),LEFT(Personeelsinzet!$B$21,1)="2"),CONCATENATE("WP- ",WB!$J$5),
IF(AND($B$300="JA",NOT(LEFT(Personeelsinzet!$T$16,10)="medewerker"),LEFT(Personeelsinzet!$B$21,1)="3"),CONCATENATE("WP- ",WB!$J$6),
IF(AND($B$300="JA",NOT(LEFT(Personeelsinzet!$T$16,10)="medewerker"),LEFT(Personeelsinzet!$B$21,1)="4"),CONCATENATE("WP- ",WB!$J$7),
IF(AND($B$300="JA",NOT(LEFT(Personeelsinzet!$T$16,10)="medewerker"),LEFT(Personeelsinzet!$B$21,1)="5"),CONCATENATE("WP- ",WB!$J$8),
IF(AND($B$300="JA",NOT(LEFT(Personeelsinzet!$T$16,10)="medewerker"),LEFT(Personeelsinzet!$B$21,1)="6"),CONCATENATE("WP- ",WB!$J$9),
IF(AND($B$300="JA",NOT(LEFT(Personeelsinzet!$T$16,10)="medewerker"),LEFT(Personeelsinzet!$B$21,1)="7"),CONCATENATE("WP- ",WB!$J$10),""))))))))</f>
        <v/>
      </c>
      <c r="C976" s="121">
        <f>IF(B976="",0,IF(Personeelsinzet!$D$93=$AP$5,Personeelsinzet!T$21*S$303,
IF(AND(Personeelsinzet!$D$93=WB!$AP$6,Personeelskosten!$D$11=WB!$Q$5),Personeelsinzet!T$21*WB!$R$12,
IF(AND(Personeelsinzet!$D$93=WB!$AP$6,Personeelskosten!$D$11=WB!$Q$6),Personeelsinzet!T$21*WB!$R$13,""))))</f>
        <v>0</v>
      </c>
      <c r="D976" s="122">
        <f>IF(AND(NOT(B976=""),NOT(LEFT(Personeelsinzet!T$16,10)="medewerker")),S$302,0)</f>
        <v>0</v>
      </c>
      <c r="E976">
        <f t="shared" si="14"/>
        <v>0</v>
      </c>
      <c r="F976" s="120"/>
    </row>
    <row r="977" spans="1:5" x14ac:dyDescent="0.2">
      <c r="A977" t="str">
        <f>'Simulatie kostenplan'!$B$25</f>
        <v>Personeelskosten</v>
      </c>
      <c r="B977" s="120" t="str">
        <f>IF('Simulatie kostenplan'!$E$36='Simulatie kostenplan'!$F$22,"",IF(AND($B$300="JA",NOT(LEFT(Personeelsinzet!$T$16,10)="medewerker"),LEFT(Personeelsinzet!$B$22,1)="1"),CONCATENATE("WP- ",WB!$J$4),
IF(AND($B$300="JA",NOT(LEFT(Personeelsinzet!$T$16,10)="medewerker"),LEFT(Personeelsinzet!$B$22,1)="2"),CONCATENATE("WP- ",WB!$J$5),
IF(AND($B$300="JA",NOT(LEFT(Personeelsinzet!$T$16,10)="medewerker"),LEFT(Personeelsinzet!$B$22,1)="3"),CONCATENATE("WP- ",WB!$J$6),
IF(AND($B$300="JA",NOT(LEFT(Personeelsinzet!$T$16,10)="medewerker"),LEFT(Personeelsinzet!$B$22,1)="4"),CONCATENATE("WP- ",WB!$J$7),
IF(AND($B$300="JA",NOT(LEFT(Personeelsinzet!$T$16,10)="medewerker"),LEFT(Personeelsinzet!$B$22,1)="5"),CONCATENATE("WP- ",WB!$J$8),
IF(AND($B$300="JA",NOT(LEFT(Personeelsinzet!$T$16,10)="medewerker"),LEFT(Personeelsinzet!$B$22,1)="6"),CONCATENATE("WP- ",WB!$J$9),
IF(AND($B$300="JA",NOT(LEFT(Personeelsinzet!$T$16,10)="medewerker"),LEFT(Personeelsinzet!$B$22,1)="7"),CONCATENATE("WP- ",WB!$J$10),""))))))))</f>
        <v/>
      </c>
      <c r="C977" s="121">
        <f>IF(B977="",0,IF(Personeelsinzet!$D$93=$AP$5,Personeelsinzet!T$22*S$303,
IF(AND(Personeelsinzet!$D$93=WB!$AP$6,Personeelskosten!$D$11=WB!$Q$5),Personeelsinzet!T$22*WB!$R$12,
IF(AND(Personeelsinzet!$D$93=WB!$AP$6,Personeelskosten!$D$11=WB!$Q$6),Personeelsinzet!T$22*WB!$R$13,""))))</f>
        <v>0</v>
      </c>
      <c r="D977" s="122">
        <f>IF(AND(NOT(B977=""),NOT(LEFT(Personeelsinzet!T$16,10)="medewerker")),S$302,0)</f>
        <v>0</v>
      </c>
      <c r="E977">
        <f t="shared" si="14"/>
        <v>0</v>
      </c>
    </row>
    <row r="978" spans="1:5" x14ac:dyDescent="0.2">
      <c r="A978" t="str">
        <f>'Simulatie kostenplan'!$B$25</f>
        <v>Personeelskosten</v>
      </c>
      <c r="B978" s="120" t="str">
        <f>IF('Simulatie kostenplan'!$E$36='Simulatie kostenplan'!$F$22,"",IF(AND($B$300="JA",NOT(LEFT(Personeelsinzet!$T$16,10)="medewerker"),LEFT(Personeelsinzet!$B$23,1)="1"),CONCATENATE("WP- ",WB!$J$4),
IF(AND($B$300="JA",NOT(LEFT(Personeelsinzet!$T$16,10)="medewerker"),LEFT(Personeelsinzet!$B$23,1)="2"),CONCATENATE("WP- ",WB!$J$5),
IF(AND($B$300="JA",NOT(LEFT(Personeelsinzet!$T$16,10)="medewerker"),LEFT(Personeelsinzet!$B$23,1)="3"),CONCATENATE("WP- ",WB!$J$6),
IF(AND($B$300="JA",NOT(LEFT(Personeelsinzet!$T$16,10)="medewerker"),LEFT(Personeelsinzet!$B$23,1)="4"),CONCATENATE("WP- ",WB!$J$7),
IF(AND($B$300="JA",NOT(LEFT(Personeelsinzet!$T$16,10)="medewerker"),LEFT(Personeelsinzet!$B$23,1)="5"),CONCATENATE("WP- ",WB!$J$8),
IF(AND($B$300="JA",NOT(LEFT(Personeelsinzet!$T$16,10)="medewerker"),LEFT(Personeelsinzet!$B$23,1)="6"),CONCATENATE("WP- ",WB!$J$9),
IF(AND($B$300="JA",NOT(LEFT(Personeelsinzet!$T$16,10)="medewerker"),LEFT(Personeelsinzet!$B$23,1)="7"),CONCATENATE("WP- ",WB!$J$10),""))))))))</f>
        <v/>
      </c>
      <c r="C978" s="121">
        <f>IF(B978="",0,IF(Personeelsinzet!$D$93=$AP$5,Personeelsinzet!T$23*S$303,
IF(AND(Personeelsinzet!$D$93=WB!$AP$6,Personeelskosten!$D$11=WB!$Q$5),Personeelsinzet!T$23*WB!$R$12,
IF(AND(Personeelsinzet!$D$93=WB!$AP$6,Personeelskosten!$D$11=WB!$Q$6),Personeelsinzet!T$23*WB!$R$13,""))))</f>
        <v>0</v>
      </c>
      <c r="D978" s="122">
        <f>IF(AND(NOT(B978=""),NOT(LEFT(Personeelsinzet!T$16,10)="medewerker")),S$302,0)</f>
        <v>0</v>
      </c>
      <c r="E978">
        <f t="shared" si="14"/>
        <v>0</v>
      </c>
    </row>
    <row r="979" spans="1:5" x14ac:dyDescent="0.2">
      <c r="A979" t="str">
        <f>'Simulatie kostenplan'!$B$25</f>
        <v>Personeelskosten</v>
      </c>
      <c r="B979" s="120" t="str">
        <f>IF('Simulatie kostenplan'!$E$36='Simulatie kostenplan'!$F$22,"",IF(AND($B$300="JA",NOT(LEFT(Personeelsinzet!$T$16,10)="medewerker"),LEFT(Personeelsinzet!$B$24,1)="1"),CONCATENATE("WP- ",WB!$J$4),
IF(AND($B$300="JA",NOT(LEFT(Personeelsinzet!$T$16,10)="medewerker"),LEFT(Personeelsinzet!$B$24,1)="2"),CONCATENATE("WP- ",WB!$J$5),
IF(AND($B$300="JA",NOT(LEFT(Personeelsinzet!$T$16,10)="medewerker"),LEFT(Personeelsinzet!$B$24,1)="3"),CONCATENATE("WP- ",WB!$J$6),
IF(AND($B$300="JA",NOT(LEFT(Personeelsinzet!$T$16,10)="medewerker"),LEFT(Personeelsinzet!$B$24,1)="4"),CONCATENATE("WP- ",WB!$J$7),
IF(AND($B$300="JA",NOT(LEFT(Personeelsinzet!$T$16,10)="medewerker"),LEFT(Personeelsinzet!$B$24,1)="5"),CONCATENATE("WP- ",WB!$J$8),
IF(AND($B$300="JA",NOT(LEFT(Personeelsinzet!$T$16,10)="medewerker"),LEFT(Personeelsinzet!$B$24,1)="6"),CONCATENATE("WP- ",WB!$J$9),
IF(AND($B$300="JA",NOT(LEFT(Personeelsinzet!$T$16,10)="medewerker"),LEFT(Personeelsinzet!$B$24,1)="7"),CONCATENATE("WP- ",WB!$J$10),""))))))))</f>
        <v/>
      </c>
      <c r="C979" s="121">
        <f>IF(B979="",0,IF(Personeelsinzet!$D$93=$AP$5,Personeelsinzet!T$24*S$303,
IF(AND(Personeelsinzet!$D$93=WB!$AP$6,Personeelskosten!$D$11=WB!$Q$5),Personeelsinzet!T$24*WB!$R$12,
IF(AND(Personeelsinzet!$D$93=WB!$AP$6,Personeelskosten!$D$11=WB!$Q$6),Personeelsinzet!T$24*WB!$R$13,""))))</f>
        <v>0</v>
      </c>
      <c r="D979" s="122">
        <f>IF(AND(NOT(B979=""),NOT(LEFT(Personeelsinzet!T$16,10)="medewerker")),S$302,0)</f>
        <v>0</v>
      </c>
      <c r="E979">
        <f t="shared" si="14"/>
        <v>0</v>
      </c>
    </row>
    <row r="980" spans="1:5" x14ac:dyDescent="0.2">
      <c r="A980" t="str">
        <f>'Simulatie kostenplan'!$B$25</f>
        <v>Personeelskosten</v>
      </c>
      <c r="B980" s="120" t="str">
        <f>IF('Simulatie kostenplan'!$E$36='Simulatie kostenplan'!$F$22,"",IF(AND($B$300="JA",NOT(LEFT(Personeelsinzet!$T$16,10)="medewerker"),LEFT(Personeelsinzet!$B$25,1)="1"),CONCATENATE("WP- ",WB!$J$4),
IF(AND($B$300="JA",NOT(LEFT(Personeelsinzet!$T$16,10)="medewerker"),LEFT(Personeelsinzet!$B$25,1)="2"),CONCATENATE("WP- ",WB!$J$5),
IF(AND($B$300="JA",NOT(LEFT(Personeelsinzet!$T$16,10)="medewerker"),LEFT(Personeelsinzet!$B$25,1)="3"),CONCATENATE("WP- ",WB!$J$6),
IF(AND($B$300="JA",NOT(LEFT(Personeelsinzet!$T$16,10)="medewerker"),LEFT(Personeelsinzet!$B$25,1)="4"),CONCATENATE("WP- ",WB!$J$7),
IF(AND($B$300="JA",NOT(LEFT(Personeelsinzet!$T$16,10)="medewerker"),LEFT(Personeelsinzet!$B$25,1)="5"),CONCATENATE("WP- ",WB!$J$8),
IF(AND($B$300="JA",NOT(LEFT(Personeelsinzet!$T$16,10)="medewerker"),LEFT(Personeelsinzet!$B$25,1)="6"),CONCATENATE("WP- ",WB!$J$9),
IF(AND($B$300="JA",NOT(LEFT(Personeelsinzet!$T$16,10)="medewerker"),LEFT(Personeelsinzet!$B$25,1)="7"),CONCATENATE("WP- ",WB!$J$10),""))))))))</f>
        <v/>
      </c>
      <c r="C980" s="121">
        <f>IF(B980="",0,IF(Personeelsinzet!$D$93=$AP$5,Personeelsinzet!T$25*S$303,
IF(AND(Personeelsinzet!$D$93=WB!$AP$6,Personeelskosten!$D$11=WB!$Q$5),Personeelsinzet!T$25*WB!$R$12,
IF(AND(Personeelsinzet!$D$93=WB!$AP$6,Personeelskosten!$D$11=WB!$Q$6),Personeelsinzet!T$25*WB!$R$13,""))))</f>
        <v>0</v>
      </c>
      <c r="D980" s="122">
        <f>IF(AND(NOT(B980=""),NOT(LEFT(Personeelsinzet!T$16,10)="medewerker")),S$302,0)</f>
        <v>0</v>
      </c>
      <c r="E980">
        <f t="shared" si="14"/>
        <v>0</v>
      </c>
    </row>
    <row r="981" spans="1:5" x14ac:dyDescent="0.2">
      <c r="A981" t="str">
        <f>'Simulatie kostenplan'!$B$25</f>
        <v>Personeelskosten</v>
      </c>
      <c r="B981" s="120" t="str">
        <f>IF('Simulatie kostenplan'!$E$36='Simulatie kostenplan'!$F$22,"",IF(AND($B$300="JA",NOT(LEFT(Personeelsinzet!$T$16,10)="medewerker"),LEFT(Personeelsinzet!$B$26,1)="1"),CONCATENATE("WP- ",WB!$J$4),
IF(AND($B$300="JA",NOT(LEFT(Personeelsinzet!$T$16,10)="medewerker"),LEFT(Personeelsinzet!$B$26,1)="2"),CONCATENATE("WP- ",WB!$J$5),
IF(AND($B$300="JA",NOT(LEFT(Personeelsinzet!$T$16,10)="medewerker"),LEFT(Personeelsinzet!$B$26,1)="3"),CONCATENATE("WP- ",WB!$J$6),
IF(AND($B$300="JA",NOT(LEFT(Personeelsinzet!$T$16,10)="medewerker"),LEFT(Personeelsinzet!$B$26,1)="4"),CONCATENATE("WP- ",WB!$J$7),
IF(AND($B$300="JA",NOT(LEFT(Personeelsinzet!$T$16,10)="medewerker"),LEFT(Personeelsinzet!$B$26,1)="5"),CONCATENATE("WP- ",WB!$J$8),
IF(AND($B$300="JA",NOT(LEFT(Personeelsinzet!$T$16,10)="medewerker"),LEFT(Personeelsinzet!$B$26,1)="6"),CONCATENATE("WP- ",WB!$J$9),
IF(AND($B$300="JA",NOT(LEFT(Personeelsinzet!$T$16,10)="medewerker"),LEFT(Personeelsinzet!$B$26,1)="7"),CONCATENATE("WP- ",WB!$J$10),""))))))))</f>
        <v/>
      </c>
      <c r="C981" s="121">
        <f>IF(B981="",0,IF(Personeelsinzet!$D$93=$AP$5,Personeelsinzet!T$26*S$303,
IF(AND(Personeelsinzet!$D$93=WB!$AP$6,Personeelskosten!$D$11=WB!$Q$5),Personeelsinzet!T$26*WB!$R$12,
IF(AND(Personeelsinzet!$D$93=WB!$AP$6,Personeelskosten!$D$11=WB!$Q$6),Personeelsinzet!T$26*WB!$R$13,""))))</f>
        <v>0</v>
      </c>
      <c r="D981" s="122">
        <f>IF(AND(NOT(B981=""),NOT(LEFT(Personeelsinzet!T$16,10)="medewerker")),S$302,0)</f>
        <v>0</v>
      </c>
      <c r="E981">
        <f t="shared" si="14"/>
        <v>0</v>
      </c>
    </row>
    <row r="982" spans="1:5" x14ac:dyDescent="0.2">
      <c r="A982" t="str">
        <f>'Simulatie kostenplan'!$B$25</f>
        <v>Personeelskosten</v>
      </c>
      <c r="B982" s="120" t="str">
        <f>IF('Simulatie kostenplan'!$E$36='Simulatie kostenplan'!$F$22,"",IF(AND($B$300="JA",NOT(LEFT(Personeelsinzet!$T$16,10)="medewerker"),LEFT(Personeelsinzet!$B$27,1)="1"),CONCATENATE("WP- ",WB!$J$4),
IF(AND($B$300="JA",NOT(LEFT(Personeelsinzet!$T$16,10)="medewerker"),LEFT(Personeelsinzet!$B$27,1)="2"),CONCATENATE("WP- ",WB!$J$5),
IF(AND($B$300="JA",NOT(LEFT(Personeelsinzet!$T$16,10)="medewerker"),LEFT(Personeelsinzet!$B$27,1)="3"),CONCATENATE("WP- ",WB!$J$6),
IF(AND($B$300="JA",NOT(LEFT(Personeelsinzet!$T$16,10)="medewerker"),LEFT(Personeelsinzet!$B$27,1)="4"),CONCATENATE("WP- ",WB!$J$7),
IF(AND($B$300="JA",NOT(LEFT(Personeelsinzet!$T$16,10)="medewerker"),LEFT(Personeelsinzet!$B$27,1)="5"),CONCATENATE("WP- ",WB!$J$8),
IF(AND($B$300="JA",NOT(LEFT(Personeelsinzet!$T$16,10)="medewerker"),LEFT(Personeelsinzet!$B$27,1)="6"),CONCATENATE("WP- ",WB!$J$9),
IF(AND($B$300="JA",NOT(LEFT(Personeelsinzet!$T$16,10)="medewerker"),LEFT(Personeelsinzet!$B$27,1)="7"),CONCATENATE("WP- ",WB!$J$10),""))))))))</f>
        <v/>
      </c>
      <c r="C982" s="121">
        <f>IF(B982="",0,IF(Personeelsinzet!$D$93=$AP$5,Personeelsinzet!T$27*S$303,
IF(AND(Personeelsinzet!$D$93=WB!$AP$6,Personeelskosten!$D$11=WB!$Q$5),Personeelsinzet!T$27*WB!$R$12,
IF(AND(Personeelsinzet!$D$93=WB!$AP$6,Personeelskosten!$D$11=WB!$Q$6),Personeelsinzet!T$27*WB!$R$13,""))))</f>
        <v>0</v>
      </c>
      <c r="D982" s="122">
        <f>IF(AND(NOT(B982=""),NOT(LEFT(Personeelsinzet!T$16,10)="medewerker")),S$302,0)</f>
        <v>0</v>
      </c>
      <c r="E982">
        <f t="shared" si="14"/>
        <v>0</v>
      </c>
    </row>
    <row r="983" spans="1:5" x14ac:dyDescent="0.2">
      <c r="A983" t="str">
        <f>'Simulatie kostenplan'!$B$25</f>
        <v>Personeelskosten</v>
      </c>
      <c r="B983" s="120" t="str">
        <f>IF('Simulatie kostenplan'!$E$36='Simulatie kostenplan'!$F$22,"",IF(AND($B$300="JA",NOT(LEFT(Personeelsinzet!$T$16,10)="medewerker"),LEFT(Personeelsinzet!$B$28,1)="1"),CONCATENATE("WP- ",WB!$J$4),
IF(AND($B$300="JA",NOT(LEFT(Personeelsinzet!$T$16,10)="medewerker"),LEFT(Personeelsinzet!$B$28,1)="2"),CONCATENATE("WP- ",WB!$J$5),
IF(AND($B$300="JA",NOT(LEFT(Personeelsinzet!$T$16,10)="medewerker"),LEFT(Personeelsinzet!$B$28,1)="3"),CONCATENATE("WP- ",WB!$J$6),
IF(AND($B$300="JA",NOT(LEFT(Personeelsinzet!$T$16,10)="medewerker"),LEFT(Personeelsinzet!$B$28,1)="4"),CONCATENATE("WP- ",WB!$J$7),
IF(AND($B$300="JA",NOT(LEFT(Personeelsinzet!$T$16,10)="medewerker"),LEFT(Personeelsinzet!$B$28,1)="5"),CONCATENATE("WP- ",WB!$J$8),
IF(AND($B$300="JA",NOT(LEFT(Personeelsinzet!$T$16,10)="medewerker"),LEFT(Personeelsinzet!$B$28,1)="6"),CONCATENATE("WP- ",WB!$J$9),
IF(AND($B$300="JA",NOT(LEFT(Personeelsinzet!$T$16,10)="medewerker"),LEFT(Personeelsinzet!$B$28,1)="7"),CONCATENATE("WP- ",WB!$J$10),""))))))))</f>
        <v/>
      </c>
      <c r="C983" s="121">
        <f>IF(B983="",0,IF(Personeelsinzet!$D$93=$AP$5,Personeelsinzet!T$28*S$303,
IF(AND(Personeelsinzet!$D$93=WB!$AP$6,Personeelskosten!$D$11=WB!$Q$5),Personeelsinzet!T$28*WB!$R$12,
IF(AND(Personeelsinzet!$D$93=WB!$AP$6,Personeelskosten!$D$11=WB!$Q$6),Personeelsinzet!T$28*WB!$R$13,""))))</f>
        <v>0</v>
      </c>
      <c r="D983" s="122">
        <f>IF(AND(NOT(B983=""),NOT(LEFT(Personeelsinzet!T$16,10)="medewerker")),S$302,0)</f>
        <v>0</v>
      </c>
      <c r="E983">
        <f t="shared" si="14"/>
        <v>0</v>
      </c>
    </row>
    <row r="984" spans="1:5" x14ac:dyDescent="0.2">
      <c r="A984" t="str">
        <f>'Simulatie kostenplan'!$B$25</f>
        <v>Personeelskosten</v>
      </c>
      <c r="B984" s="120" t="str">
        <f>IF('Simulatie kostenplan'!$E$36='Simulatie kostenplan'!$F$22,"",IF(AND($B$300="JA",NOT(LEFT(Personeelsinzet!$T$16,10)="medewerker"),LEFT(Personeelsinzet!$B$29,1)="1"),CONCATENATE("WP- ",WB!$J$4),
IF(AND($B$300="JA",NOT(LEFT(Personeelsinzet!$T$16,10)="medewerker"),LEFT(Personeelsinzet!$B$29,1)="2"),CONCATENATE("WP- ",WB!$J$5),
IF(AND($B$300="JA",NOT(LEFT(Personeelsinzet!$T$16,10)="medewerker"),LEFT(Personeelsinzet!$B$29,1)="3"),CONCATENATE("WP- ",WB!$J$6),
IF(AND($B$300="JA",NOT(LEFT(Personeelsinzet!$T$16,10)="medewerker"),LEFT(Personeelsinzet!$B$29,1)="4"),CONCATENATE("WP- ",WB!$J$7),
IF(AND($B$300="JA",NOT(LEFT(Personeelsinzet!$T$16,10)="medewerker"),LEFT(Personeelsinzet!$B$29,1)="5"),CONCATENATE("WP- ",WB!$J$8),
IF(AND($B$300="JA",NOT(LEFT(Personeelsinzet!$T$16,10)="medewerker"),LEFT(Personeelsinzet!$B$29,1)="6"),CONCATENATE("WP- ",WB!$J$9),
IF(AND($B$300="JA",NOT(LEFT(Personeelsinzet!$T$16,10)="medewerker"),LEFT(Personeelsinzet!$B$29,1)="7"),CONCATENATE("WP- ",WB!$J$10),""))))))))</f>
        <v/>
      </c>
      <c r="C984" s="121">
        <f>IF(B984="",0,IF(Personeelsinzet!$D$93=$AP$5,Personeelsinzet!T$29*S$303,
IF(AND(Personeelsinzet!$D$93=WB!$AP$6,Personeelskosten!$D$11=WB!$Q$5),Personeelsinzet!T$29*WB!$R$12,
IF(AND(Personeelsinzet!$D$93=WB!$AP$6,Personeelskosten!$D$11=WB!$Q$6),Personeelsinzet!T$29*WB!$R$13,""))))</f>
        <v>0</v>
      </c>
      <c r="D984" s="122">
        <f>IF(AND(NOT(B984=""),NOT(LEFT(Personeelsinzet!T$16,10)="medewerker")),S$302,0)</f>
        <v>0</v>
      </c>
      <c r="E984">
        <f t="shared" si="14"/>
        <v>0</v>
      </c>
    </row>
    <row r="985" spans="1:5" x14ac:dyDescent="0.2">
      <c r="A985" t="str">
        <f>'Simulatie kostenplan'!$B$25</f>
        <v>Personeelskosten</v>
      </c>
      <c r="B985" s="120" t="str">
        <f>IF('Simulatie kostenplan'!$E$36='Simulatie kostenplan'!$F$22,"",IF(AND($B$300="JA",NOT(LEFT(Personeelsinzet!$T$16,10)="medewerker"),LEFT(Personeelsinzet!$B$30,1)="1"),CONCATENATE("WP- ",WB!$J$4),
IF(AND($B$300="JA",NOT(LEFT(Personeelsinzet!$T$16,10)="medewerker"),LEFT(Personeelsinzet!$B$30,1)="2"),CONCATENATE("WP- ",WB!$J$5),
IF(AND($B$300="JA",NOT(LEFT(Personeelsinzet!$T$16,10)="medewerker"),LEFT(Personeelsinzet!$B$30,1)="3"),CONCATENATE("WP- ",WB!$J$6),
IF(AND($B$300="JA",NOT(LEFT(Personeelsinzet!$T$16,10)="medewerker"),LEFT(Personeelsinzet!$B$30,1)="4"),CONCATENATE("WP- ",WB!$J$7),
IF(AND($B$300="JA",NOT(LEFT(Personeelsinzet!$T$16,10)="medewerker"),LEFT(Personeelsinzet!$B$30,1)="5"),CONCATENATE("WP- ",WB!$J$8),
IF(AND($B$300="JA",NOT(LEFT(Personeelsinzet!$T$16,10)="medewerker"),LEFT(Personeelsinzet!$B$30,1)="6"),CONCATENATE("WP- ",WB!$J$9),
IF(AND($B$300="JA",NOT(LEFT(Personeelsinzet!$T$16,10)="medewerker"),LEFT(Personeelsinzet!$B$30,1)="7"),CONCATENATE("WP- ",WB!$J$10),""))))))))</f>
        <v/>
      </c>
      <c r="C985" s="121">
        <f>IF(B985="",0,IF(Personeelsinzet!$D$93=$AP$5,Personeelsinzet!T$30*S$303,
IF(AND(Personeelsinzet!$D$93=WB!$AP$6,Personeelskosten!$D$11=WB!$Q$5),Personeelsinzet!T$30*WB!$R$12,
IF(AND(Personeelsinzet!$D$93=WB!$AP$6,Personeelskosten!$D$11=WB!$Q$6),Personeelsinzet!T$30*WB!$R$13,""))))</f>
        <v>0</v>
      </c>
      <c r="D985" s="122">
        <f>IF(AND(NOT(B985=""),NOT(LEFT(Personeelsinzet!T$16,10)="medewerker")),S$302,0)</f>
        <v>0</v>
      </c>
      <c r="E985">
        <f t="shared" si="14"/>
        <v>0</v>
      </c>
    </row>
    <row r="986" spans="1:5" x14ac:dyDescent="0.2">
      <c r="A986" t="str">
        <f>'Simulatie kostenplan'!$B$25</f>
        <v>Personeelskosten</v>
      </c>
      <c r="B986" s="120" t="str">
        <f>IF('Simulatie kostenplan'!$E$36='Simulatie kostenplan'!$F$22,"",IF(AND($B$300="JA",NOT(LEFT(Personeelsinzet!$T$16,10)="medewerker"),LEFT(Personeelsinzet!$B$31,1)="1"),CONCATENATE("WP- ",WB!$J$4),
IF(AND($B$300="JA",NOT(LEFT(Personeelsinzet!$T$16,10)="medewerker"),LEFT(Personeelsinzet!$B$31,1)="2"),CONCATENATE("WP- ",WB!$J$5),
IF(AND($B$300="JA",NOT(LEFT(Personeelsinzet!$T$16,10)="medewerker"),LEFT(Personeelsinzet!$B$31,1)="3"),CONCATENATE("WP- ",WB!$J$6),
IF(AND($B$300="JA",NOT(LEFT(Personeelsinzet!$T$16,10)="medewerker"),LEFT(Personeelsinzet!$B$31,1)="4"),CONCATENATE("WP- ",WB!$J$7),
IF(AND($B$300="JA",NOT(LEFT(Personeelsinzet!$T$16,10)="medewerker"),LEFT(Personeelsinzet!$B$31,1)="5"),CONCATENATE("WP- ",WB!$J$8),
IF(AND($B$300="JA",NOT(LEFT(Personeelsinzet!$T$16,10)="medewerker"),LEFT(Personeelsinzet!$B$31,1)="6"),CONCATENATE("WP- ",WB!$J$9),
IF(AND($B$300="JA",NOT(LEFT(Personeelsinzet!$T$16,10)="medewerker"),LEFT(Personeelsinzet!$B$31,1)="7"),CONCATENATE("WP- ",WB!$J$10),""))))))))</f>
        <v/>
      </c>
      <c r="C986" s="121">
        <f>IF(B986="",0,IF(Personeelsinzet!$D$93=$AP$5,Personeelsinzet!T$31*S$303,
IF(AND(Personeelsinzet!$D$93=WB!$AP$6,Personeelskosten!$D$11=WB!$Q$5),Personeelsinzet!T$31*WB!$R$12,
IF(AND(Personeelsinzet!$D$93=WB!$AP$6,Personeelskosten!$D$11=WB!$Q$6),Personeelsinzet!T$31*WB!$R$13,""))))</f>
        <v>0</v>
      </c>
      <c r="D986" s="122">
        <f>IF(AND(NOT(B986=""),NOT(LEFT(Personeelsinzet!T$16,10)="medewerker")),S$302,0)</f>
        <v>0</v>
      </c>
      <c r="E986">
        <f t="shared" si="14"/>
        <v>0</v>
      </c>
    </row>
    <row r="987" spans="1:5" x14ac:dyDescent="0.2">
      <c r="A987" t="str">
        <f>'Simulatie kostenplan'!$B$25</f>
        <v>Personeelskosten</v>
      </c>
      <c r="B987" s="120" t="str">
        <f>IF('Simulatie kostenplan'!$E$36='Simulatie kostenplan'!$F$22,"",IF(AND($B$300="JA",NOT(LEFT(Personeelsinzet!$T$16,10)="medewerker"),LEFT(Personeelsinzet!$B$32,1)="1"),CONCATENATE("WP- ",WB!$J$4),
IF(AND($B$300="JA",NOT(LEFT(Personeelsinzet!$T$16,10)="medewerker"),LEFT(Personeelsinzet!$B$32,1)="2"),CONCATENATE("WP- ",WB!$J$5),
IF(AND($B$300="JA",NOT(LEFT(Personeelsinzet!$T$16,10)="medewerker"),LEFT(Personeelsinzet!$B$32,1)="3"),CONCATENATE("WP- ",WB!$J$6),
IF(AND($B$300="JA",NOT(LEFT(Personeelsinzet!$T$16,10)="medewerker"),LEFT(Personeelsinzet!$B$32,1)="4"),CONCATENATE("WP- ",WB!$J$7),
IF(AND($B$300="JA",NOT(LEFT(Personeelsinzet!$T$16,10)="medewerker"),LEFT(Personeelsinzet!$B$32,1)="5"),CONCATENATE("WP- ",WB!$J$8),
IF(AND($B$300="JA",NOT(LEFT(Personeelsinzet!$T$16,10)="medewerker"),LEFT(Personeelsinzet!$B$32,1)="6"),CONCATENATE("WP- ",WB!$J$9),
IF(AND($B$300="JA",NOT(LEFT(Personeelsinzet!$T$16,10)="medewerker"),LEFT(Personeelsinzet!$B$32,1)="7"),CONCATENATE("WP- ",WB!$J$10),""))))))))</f>
        <v/>
      </c>
      <c r="C987" s="121">
        <f>IF(B987="",0,IF(Personeelsinzet!$D$93=$AP$5,Personeelsinzet!T$32*S$303,
IF(AND(Personeelsinzet!$D$93=WB!$AP$6,Personeelskosten!$D$11=WB!$Q$5),Personeelsinzet!T$32*WB!$R$12,
IF(AND(Personeelsinzet!$D$93=WB!$AP$6,Personeelskosten!$D$11=WB!$Q$6),Personeelsinzet!T$32*WB!$R$13,""))))</f>
        <v>0</v>
      </c>
      <c r="D987" s="122">
        <f>IF(AND(NOT(B987=""),NOT(LEFT(Personeelsinzet!T$16,10)="medewerker")),S$302,0)</f>
        <v>0</v>
      </c>
      <c r="E987">
        <f t="shared" si="14"/>
        <v>0</v>
      </c>
    </row>
    <row r="988" spans="1:5" x14ac:dyDescent="0.2">
      <c r="A988" t="str">
        <f>'Simulatie kostenplan'!$B$25</f>
        <v>Personeelskosten</v>
      </c>
      <c r="B988" s="120" t="str">
        <f>IF('Simulatie kostenplan'!$E$36='Simulatie kostenplan'!$F$22,"",IF(AND($B$300="JA",NOT(LEFT(Personeelsinzet!$T$16,10)="medewerker"),LEFT(Personeelsinzet!$B$33,1)="1"),CONCATENATE("WP- ",WB!$J$4),
IF(AND($B$300="JA",NOT(LEFT(Personeelsinzet!$T$16,10)="medewerker"),LEFT(Personeelsinzet!$B$33,1)="2"),CONCATENATE("WP- ",WB!$J$5),
IF(AND($B$300="JA",NOT(LEFT(Personeelsinzet!$T$16,10)="medewerker"),LEFT(Personeelsinzet!$B$33,1)="3"),CONCATENATE("WP- ",WB!$J$6),
IF(AND($B$300="JA",NOT(LEFT(Personeelsinzet!$T$16,10)="medewerker"),LEFT(Personeelsinzet!$B$33,1)="4"),CONCATENATE("WP- ",WB!$J$7),
IF(AND($B$300="JA",NOT(LEFT(Personeelsinzet!$T$16,10)="medewerker"),LEFT(Personeelsinzet!$B$33,1)="5"),CONCATENATE("WP- ",WB!$J$8),
IF(AND($B$300="JA",NOT(LEFT(Personeelsinzet!$T$16,10)="medewerker"),LEFT(Personeelsinzet!$B$33,1)="6"),CONCATENATE("WP- ",WB!$J$9),
IF(AND($B$300="JA",NOT(LEFT(Personeelsinzet!$T$16,10)="medewerker"),LEFT(Personeelsinzet!$B$33,1)="7"),CONCATENATE("WP- ",WB!$J$10),""))))))))</f>
        <v/>
      </c>
      <c r="C988" s="121">
        <f>IF(B988="",0,IF(Personeelsinzet!$D$93=$AP$5,Personeelsinzet!T$33*S$303,
IF(AND(Personeelsinzet!$D$93=WB!$AP$6,Personeelskosten!$D$11=WB!$Q$5),Personeelsinzet!T$33*WB!$R$12,
IF(AND(Personeelsinzet!$D$93=WB!$AP$6,Personeelskosten!$D$11=WB!$Q$6),Personeelsinzet!T$33*WB!$R$13,""))))</f>
        <v>0</v>
      </c>
      <c r="D988" s="122">
        <f>IF(AND(NOT(B988=""),NOT(LEFT(Personeelsinzet!T$16,10)="medewerker")),S$302,0)</f>
        <v>0</v>
      </c>
      <c r="E988">
        <f t="shared" si="14"/>
        <v>0</v>
      </c>
    </row>
    <row r="989" spans="1:5" x14ac:dyDescent="0.2">
      <c r="A989" t="str">
        <f>'Simulatie kostenplan'!$B$25</f>
        <v>Personeelskosten</v>
      </c>
      <c r="B989" s="120" t="str">
        <f>IF('Simulatie kostenplan'!$E$36='Simulatie kostenplan'!$F$22,"",IF(AND($B$300="JA",NOT(LEFT(Personeelsinzet!$T$16,10)="medewerker"),LEFT(Personeelsinzet!$B$34,1)="1"),CONCATENATE("WP- ",WB!$J$4),
IF(AND($B$300="JA",NOT(LEFT(Personeelsinzet!$T$16,10)="medewerker"),LEFT(Personeelsinzet!$B$34,1)="2"),CONCATENATE("WP- ",WB!$J$5),
IF(AND($B$300="JA",NOT(LEFT(Personeelsinzet!$T$16,10)="medewerker"),LEFT(Personeelsinzet!$B$34,1)="3"),CONCATENATE("WP- ",WB!$J$6),
IF(AND($B$300="JA",NOT(LEFT(Personeelsinzet!$T$16,10)="medewerker"),LEFT(Personeelsinzet!$B$34,1)="4"),CONCATENATE("WP- ",WB!$J$7),
IF(AND($B$300="JA",NOT(LEFT(Personeelsinzet!$T$16,10)="medewerker"),LEFT(Personeelsinzet!$B$34,1)="5"),CONCATENATE("WP- ",WB!$J$8),
IF(AND($B$300="JA",NOT(LEFT(Personeelsinzet!$T$16,10)="medewerker"),LEFT(Personeelsinzet!$B$34,1)="6"),CONCATENATE("WP- ",WB!$J$9),
IF(AND($B$300="JA",NOT(LEFT(Personeelsinzet!$T$16,10)="medewerker"),LEFT(Personeelsinzet!$B$34,1)="7"),CONCATENATE("WP- ",WB!$J$10),""))))))))</f>
        <v/>
      </c>
      <c r="C989" s="121">
        <f>IF(B989="",0,IF(Personeelsinzet!$D$93=$AP$5,Personeelsinzet!T$34*S$303,
IF(AND(Personeelsinzet!$D$93=WB!$AP$6,Personeelskosten!$D$11=WB!$Q$5),Personeelsinzet!T$34*WB!$R$12,
IF(AND(Personeelsinzet!$D$93=WB!$AP$6,Personeelskosten!$D$11=WB!$Q$6),Personeelsinzet!T$34*WB!$R$13,""))))</f>
        <v>0</v>
      </c>
      <c r="D989" s="122">
        <f>IF(AND(NOT(B989=""),NOT(LEFT(Personeelsinzet!T$16,10)="medewerker")),S$302,0)</f>
        <v>0</v>
      </c>
      <c r="E989">
        <f t="shared" si="14"/>
        <v>0</v>
      </c>
    </row>
    <row r="990" spans="1:5" x14ac:dyDescent="0.2">
      <c r="A990" t="str">
        <f>'Simulatie kostenplan'!$B$25</f>
        <v>Personeelskosten</v>
      </c>
      <c r="B990" s="120" t="str">
        <f>IF('Simulatie kostenplan'!$E$36='Simulatie kostenplan'!$F$22,"",IF(AND($B$300="JA",NOT(LEFT(Personeelsinzet!$T$16,10)="medewerker"),LEFT(Personeelsinzet!$B$35,1)="1"),CONCATENATE("WP- ",WB!$J$4),
IF(AND($B$300="JA",NOT(LEFT(Personeelsinzet!$T$16,10)="medewerker"),LEFT(Personeelsinzet!$B$35,1)="2"),CONCATENATE("WP- ",WB!$J$5),
IF(AND($B$300="JA",NOT(LEFT(Personeelsinzet!$T$16,10)="medewerker"),LEFT(Personeelsinzet!$B$35,1)="3"),CONCATENATE("WP- ",WB!$J$6),
IF(AND($B$300="JA",NOT(LEFT(Personeelsinzet!$T$16,10)="medewerker"),LEFT(Personeelsinzet!$B$35,1)="4"),CONCATENATE("WP- ",WB!$J$7),
IF(AND($B$300="JA",NOT(LEFT(Personeelsinzet!$T$16,10)="medewerker"),LEFT(Personeelsinzet!$B$35,1)="5"),CONCATENATE("WP- ",WB!$J$8),
IF(AND($B$300="JA",NOT(LEFT(Personeelsinzet!$T$16,10)="medewerker"),LEFT(Personeelsinzet!$B$35,1)="6"),CONCATENATE("WP- ",WB!$J$9),
IF(AND($B$300="JA",NOT(LEFT(Personeelsinzet!$T$16,10)="medewerker"),LEFT(Personeelsinzet!$B$35,1)="7"),CONCATENATE("WP- ",WB!$J$10),""))))))))</f>
        <v/>
      </c>
      <c r="C990" s="121">
        <f>IF(B990="",0,IF(Personeelsinzet!$D$93=$AP$5,Personeelsinzet!T$35*S$303,
IF(AND(Personeelsinzet!$D$93=WB!$AP$6,Personeelskosten!$D$11=WB!$Q$5),Personeelsinzet!T$35*WB!$R$12,
IF(AND(Personeelsinzet!$D$93=WB!$AP$6,Personeelskosten!$D$11=WB!$Q$6),Personeelsinzet!T$35*WB!$R$13,""))))</f>
        <v>0</v>
      </c>
      <c r="D990" s="122">
        <f>IF(AND(NOT(B990=""),NOT(LEFT(Personeelsinzet!T$16,10)="medewerker")),S$302,0)</f>
        <v>0</v>
      </c>
      <c r="E990">
        <f t="shared" si="14"/>
        <v>0</v>
      </c>
    </row>
    <row r="991" spans="1:5" x14ac:dyDescent="0.2">
      <c r="A991" t="str">
        <f>'Simulatie kostenplan'!$B$25</f>
        <v>Personeelskosten</v>
      </c>
      <c r="B991" s="120" t="str">
        <f>IF('Simulatie kostenplan'!$E$36='Simulatie kostenplan'!$F$22,"",IF(AND($B$300="JA",NOT(LEFT(Personeelsinzet!$T$16,10)="medewerker"),LEFT(Personeelsinzet!$B$36,1)="1"),CONCATENATE("WP- ",WB!$J$4),
IF(AND($B$300="JA",NOT(LEFT(Personeelsinzet!$T$16,10)="medewerker"),LEFT(Personeelsinzet!$B$36,1)="2"),CONCATENATE("WP- ",WB!$J$5),
IF(AND($B$300="JA",NOT(LEFT(Personeelsinzet!$T$16,10)="medewerker"),LEFT(Personeelsinzet!$B$36,1)="3"),CONCATENATE("WP- ",WB!$J$6),
IF(AND($B$300="JA",NOT(LEFT(Personeelsinzet!$T$16,10)="medewerker"),LEFT(Personeelsinzet!$B$36,1)="4"),CONCATENATE("WP- ",WB!$J$7),
IF(AND($B$300="JA",NOT(LEFT(Personeelsinzet!$T$16,10)="medewerker"),LEFT(Personeelsinzet!$B$36,1)="5"),CONCATENATE("WP- ",WB!$J$8),
IF(AND($B$300="JA",NOT(LEFT(Personeelsinzet!$T$16,10)="medewerker"),LEFT(Personeelsinzet!$B$36,1)="6"),CONCATENATE("WP- ",WB!$J$9),
IF(AND($B$300="JA",NOT(LEFT(Personeelsinzet!$T$16,10)="medewerker"),LEFT(Personeelsinzet!$B$36,1)="7"),CONCATENATE("WP- ",WB!$J$10),""))))))))</f>
        <v/>
      </c>
      <c r="C991" s="121">
        <f>IF(B991="",0,IF(Personeelsinzet!$D$93=$AP$5,Personeelsinzet!T$36*S$303,
IF(AND(Personeelsinzet!$D$93=WB!$AP$6,Personeelskosten!$D$11=WB!$Q$5),Personeelsinzet!T$36*WB!$R$12,
IF(AND(Personeelsinzet!$D$93=WB!$AP$6,Personeelskosten!$D$11=WB!$Q$6),Personeelsinzet!T$36*WB!$R$13,""))))</f>
        <v>0</v>
      </c>
      <c r="D991" s="122">
        <f>IF(AND(NOT(B991=""),NOT(LEFT(Personeelsinzet!T$16,10)="medewerker")),S$302,0)</f>
        <v>0</v>
      </c>
      <c r="E991">
        <f t="shared" si="14"/>
        <v>0</v>
      </c>
    </row>
    <row r="992" spans="1:5" x14ac:dyDescent="0.2">
      <c r="A992" t="str">
        <f>'Simulatie kostenplan'!$B$25</f>
        <v>Personeelskosten</v>
      </c>
      <c r="B992" s="120" t="str">
        <f>IF('Simulatie kostenplan'!$E$36='Simulatie kostenplan'!$F$22,"",IF(AND($B$300="JA",NOT(LEFT(Personeelsinzet!$T$16,10)="medewerker"),LEFT(Personeelsinzet!$B$37,1)="1"),CONCATENATE("WP- ",WB!$J$4),
IF(AND($B$300="JA",NOT(LEFT(Personeelsinzet!$T$16,10)="medewerker"),LEFT(Personeelsinzet!$B$37,1)="2"),CONCATENATE("WP- ",WB!$J$5),
IF(AND($B$300="JA",NOT(LEFT(Personeelsinzet!$T$16,10)="medewerker"),LEFT(Personeelsinzet!$B$37,1)="3"),CONCATENATE("WP- ",WB!$J$6),
IF(AND($B$300="JA",NOT(LEFT(Personeelsinzet!$T$16,10)="medewerker"),LEFT(Personeelsinzet!$B$37,1)="4"),CONCATENATE("WP- ",WB!$J$7),
IF(AND($B$300="JA",NOT(LEFT(Personeelsinzet!$T$16,10)="medewerker"),LEFT(Personeelsinzet!$B$37,1)="5"),CONCATENATE("WP- ",WB!$J$8),
IF(AND($B$300="JA",NOT(LEFT(Personeelsinzet!$T$16,10)="medewerker"),LEFT(Personeelsinzet!$B$37,1)="6"),CONCATENATE("WP- ",WB!$J$9),
IF(AND($B$300="JA",NOT(LEFT(Personeelsinzet!$T$16,10)="medewerker"),LEFT(Personeelsinzet!$B$37,1)="7"),CONCATENATE("WP- ",WB!$J$10),""))))))))</f>
        <v/>
      </c>
      <c r="C992" s="121">
        <f>IF(B992="",0,IF(Personeelsinzet!$D$93=$AP$5,Personeelsinzet!T$37*S$303,
IF(AND(Personeelsinzet!$D$93=WB!$AP$6,Personeelskosten!$D$11=WB!$Q$5),Personeelsinzet!T$37*WB!$R$12,
IF(AND(Personeelsinzet!$D$93=WB!$AP$6,Personeelskosten!$D$11=WB!$Q$6),Personeelsinzet!T$37*WB!$R$13,""))))</f>
        <v>0</v>
      </c>
      <c r="D992" s="122">
        <f>IF(AND(NOT(B992=""),NOT(LEFT(Personeelsinzet!T$16,10)="medewerker")),S$302,0)</f>
        <v>0</v>
      </c>
      <c r="E992">
        <f t="shared" si="14"/>
        <v>0</v>
      </c>
    </row>
    <row r="993" spans="1:5" x14ac:dyDescent="0.2">
      <c r="A993" t="str">
        <f>'Simulatie kostenplan'!$B$25</f>
        <v>Personeelskosten</v>
      </c>
      <c r="B993" s="120" t="str">
        <f>IF('Simulatie kostenplan'!$E$36='Simulatie kostenplan'!$F$22,"",IF(AND($B$300="JA",NOT(LEFT(Personeelsinzet!$T$16,10)="medewerker"),LEFT(Personeelsinzet!$B$38,1)="1"),CONCATENATE("WP- ",WB!$J$4),
IF(AND($B$300="JA",NOT(LEFT(Personeelsinzet!$T$16,10)="medewerker"),LEFT(Personeelsinzet!$B$38,1)="2"),CONCATENATE("WP- ",WB!$J$5),
IF(AND($B$300="JA",NOT(LEFT(Personeelsinzet!$T$16,10)="medewerker"),LEFT(Personeelsinzet!$B$38,1)="3"),CONCATENATE("WP- ",WB!$J$6),
IF(AND($B$300="JA",NOT(LEFT(Personeelsinzet!$T$16,10)="medewerker"),LEFT(Personeelsinzet!$B$38,1)="4"),CONCATENATE("WP- ",WB!$J$7),
IF(AND($B$300="JA",NOT(LEFT(Personeelsinzet!$T$16,10)="medewerker"),LEFT(Personeelsinzet!$B$38,1)="5"),CONCATENATE("WP- ",WB!$J$8),
IF(AND($B$300="JA",NOT(LEFT(Personeelsinzet!$T$16,10)="medewerker"),LEFT(Personeelsinzet!$B$38,1)="6"),CONCATENATE("WP- ",WB!$J$9),
IF(AND($B$300="JA",NOT(LEFT(Personeelsinzet!$T$16,10)="medewerker"),LEFT(Personeelsinzet!$B$38,1)="7"),CONCATENATE("WP- ",WB!$J$10),""))))))))</f>
        <v/>
      </c>
      <c r="C993" s="121">
        <f>IF(B993="",0,IF(Personeelsinzet!$D$93=$AP$5,Personeelsinzet!T$38*S$303,
IF(AND(Personeelsinzet!$D$93=WB!$AP$6,Personeelskosten!$D$11=WB!$Q$5),Personeelsinzet!T$38*WB!$R$12,
IF(AND(Personeelsinzet!$D$93=WB!$AP$6,Personeelskosten!$D$11=WB!$Q$6),Personeelsinzet!T$38*WB!$R$13,""))))</f>
        <v>0</v>
      </c>
      <c r="D993" s="122">
        <f>IF(AND(NOT(B993=""),NOT(LEFT(Personeelsinzet!T$16,10)="medewerker")),S$302,0)</f>
        <v>0</v>
      </c>
      <c r="E993">
        <f t="shared" si="14"/>
        <v>0</v>
      </c>
    </row>
    <row r="994" spans="1:5" x14ac:dyDescent="0.2">
      <c r="A994" t="str">
        <f>'Simulatie kostenplan'!$B$25</f>
        <v>Personeelskosten</v>
      </c>
      <c r="B994" s="120" t="str">
        <f>IF('Simulatie kostenplan'!$E$36='Simulatie kostenplan'!$F$22,"",IF(AND($B$300="JA",NOT(LEFT(Personeelsinzet!$T$16,10)="medewerker"),LEFT(Personeelsinzet!$B$39,1)="1"),CONCATENATE("WP- ",WB!$J$4),
IF(AND($B$300="JA",NOT(LEFT(Personeelsinzet!$T$16,10)="medewerker"),LEFT(Personeelsinzet!$B$39,1)="2"),CONCATENATE("WP- ",WB!$J$5),
IF(AND($B$300="JA",NOT(LEFT(Personeelsinzet!$T$16,10)="medewerker"),LEFT(Personeelsinzet!$B$39,1)="3"),CONCATENATE("WP- ",WB!$J$6),
IF(AND($B$300="JA",NOT(LEFT(Personeelsinzet!$T$16,10)="medewerker"),LEFT(Personeelsinzet!$B$39,1)="4"),CONCATENATE("WP- ",WB!$J$7),
IF(AND($B$300="JA",NOT(LEFT(Personeelsinzet!$T$16,10)="medewerker"),LEFT(Personeelsinzet!$B$39,1)="5"),CONCATENATE("WP- ",WB!$J$8),
IF(AND($B$300="JA",NOT(LEFT(Personeelsinzet!$T$16,10)="medewerker"),LEFT(Personeelsinzet!$B$39,1)="6"),CONCATENATE("WP- ",WB!$J$9),
IF(AND($B$300="JA",NOT(LEFT(Personeelsinzet!$T$16,10)="medewerker"),LEFT(Personeelsinzet!$B$39,1)="7"),CONCATENATE("WP- ",WB!$J$10),""))))))))</f>
        <v/>
      </c>
      <c r="C994" s="121">
        <f>IF(B994="",0,IF(Personeelsinzet!$D$93=$AP$5,Personeelsinzet!T$39*S$303,
IF(AND(Personeelsinzet!$D$93=WB!$AP$6,Personeelskosten!$D$11=WB!$Q$5),Personeelsinzet!T$39*WB!$R$12,
IF(AND(Personeelsinzet!$D$93=WB!$AP$6,Personeelskosten!$D$11=WB!$Q$6),Personeelsinzet!T$39*WB!$R$13,""))))</f>
        <v>0</v>
      </c>
      <c r="D994" s="122">
        <f>IF(AND(NOT(B994=""),NOT(LEFT(Personeelsinzet!T$16,10)="medewerker")),S$302,0)</f>
        <v>0</v>
      </c>
      <c r="E994">
        <f t="shared" si="14"/>
        <v>0</v>
      </c>
    </row>
    <row r="995" spans="1:5" x14ac:dyDescent="0.2">
      <c r="A995" t="str">
        <f>'Simulatie kostenplan'!$B$25</f>
        <v>Personeelskosten</v>
      </c>
      <c r="B995" s="120" t="str">
        <f>IF('Simulatie kostenplan'!$E$36='Simulatie kostenplan'!$F$22,"",IF(AND($B$300="JA",NOT(LEFT(Personeelsinzet!$T$16,10)="medewerker"),LEFT(Personeelsinzet!$B$40,1)="1"),CONCATENATE("WP- ",WB!$J$4),
IF(AND($B$300="JA",NOT(LEFT(Personeelsinzet!$T$16,10)="medewerker"),LEFT(Personeelsinzet!$B$40,1)="2"),CONCATENATE("WP- ",WB!$J$5),
IF(AND($B$300="JA",NOT(LEFT(Personeelsinzet!$T$16,10)="medewerker"),LEFT(Personeelsinzet!$B$40,1)="3"),CONCATENATE("WP- ",WB!$J$6),
IF(AND($B$300="JA",NOT(LEFT(Personeelsinzet!$T$16,10)="medewerker"),LEFT(Personeelsinzet!$B$40,1)="4"),CONCATENATE("WP- ",WB!$J$7),
IF(AND($B$300="JA",NOT(LEFT(Personeelsinzet!$T$16,10)="medewerker"),LEFT(Personeelsinzet!$B$40,1)="5"),CONCATENATE("WP- ",WB!$J$8),
IF(AND($B$300="JA",NOT(LEFT(Personeelsinzet!$T$16,10)="medewerker"),LEFT(Personeelsinzet!$B$40,1)="6"),CONCATENATE("WP- ",WB!$J$9),
IF(AND($B$300="JA",NOT(LEFT(Personeelsinzet!$T$16,10)="medewerker"),LEFT(Personeelsinzet!$B$40,1)="7"),CONCATENATE("WP- ",WB!$J$10),""))))))))</f>
        <v/>
      </c>
      <c r="C995" s="121">
        <f>IF(B995="",0,IF(Personeelsinzet!$D$93=$AP$5,Personeelsinzet!T$40*S$303,
IF(AND(Personeelsinzet!$D$93=WB!$AP$6,Personeelskosten!$D$11=WB!$Q$5),Personeelsinzet!T$40*WB!$R$12,
IF(AND(Personeelsinzet!$D$93=WB!$AP$6,Personeelskosten!$D$11=WB!$Q$6),Personeelsinzet!T$40*WB!$R$13,""))))</f>
        <v>0</v>
      </c>
      <c r="D995" s="122">
        <f>IF(AND(NOT(B995=""),NOT(LEFT(Personeelsinzet!T$16,10)="medewerker")),S$302,0)</f>
        <v>0</v>
      </c>
      <c r="E995">
        <f t="shared" si="14"/>
        <v>0</v>
      </c>
    </row>
    <row r="996" spans="1:5" x14ac:dyDescent="0.2">
      <c r="A996" t="str">
        <f>'Simulatie kostenplan'!$B$25</f>
        <v>Personeelskosten</v>
      </c>
      <c r="B996" s="120" t="str">
        <f>IF('Simulatie kostenplan'!$E$36='Simulatie kostenplan'!$F$22,"",IF(AND($B$300="JA",NOT(LEFT(Personeelsinzet!$T$16,10)="medewerker"),LEFT(Personeelsinzet!$B$41,1)="1"),CONCATENATE("WP- ",WB!$J$4),
IF(AND($B$300="JA",NOT(LEFT(Personeelsinzet!$T$16,10)="medewerker"),LEFT(Personeelsinzet!$B$41,1)="2"),CONCATENATE("WP- ",WB!$J$5),
IF(AND($B$300="JA",NOT(LEFT(Personeelsinzet!$T$16,10)="medewerker"),LEFT(Personeelsinzet!$B$41,1)="3"),CONCATENATE("WP- ",WB!$J$6),
IF(AND($B$300="JA",NOT(LEFT(Personeelsinzet!$T$16,10)="medewerker"),LEFT(Personeelsinzet!$B$41,1)="4"),CONCATENATE("WP- ",WB!$J$7),
IF(AND($B$300="JA",NOT(LEFT(Personeelsinzet!$T$16,10)="medewerker"),LEFT(Personeelsinzet!$B$41,1)="5"),CONCATENATE("WP- ",WB!$J$8),
IF(AND($B$300="JA",NOT(LEFT(Personeelsinzet!$T$16,10)="medewerker"),LEFT(Personeelsinzet!$B$41,1)="6"),CONCATENATE("WP- ",WB!$J$9),
IF(AND($B$300="JA",NOT(LEFT(Personeelsinzet!$T$16,10)="medewerker"),LEFT(Personeelsinzet!$B$41,1)="7"),CONCATENATE("WP- ",WB!$J$10),""))))))))</f>
        <v/>
      </c>
      <c r="C996" s="121">
        <f>IF(B996="",0,IF(Personeelsinzet!$D$93=$AP$5,Personeelsinzet!T$41*S$303,
IF(AND(Personeelsinzet!$D$93=WB!$AP$6,Personeelskosten!$D$11=WB!$Q$5),Personeelsinzet!T$41*WB!$R$12,
IF(AND(Personeelsinzet!$D$93=WB!$AP$6,Personeelskosten!$D$11=WB!$Q$6),Personeelsinzet!T$41*WB!$R$13,""))))</f>
        <v>0</v>
      </c>
      <c r="D996" s="122">
        <f>IF(AND(NOT(B996=""),NOT(LEFT(Personeelsinzet!T$16,10)="medewerker")),S$302,0)</f>
        <v>0</v>
      </c>
      <c r="E996">
        <f t="shared" si="14"/>
        <v>0</v>
      </c>
    </row>
    <row r="997" spans="1:5" x14ac:dyDescent="0.2">
      <c r="A997" t="str">
        <f>'Simulatie kostenplan'!$B$25</f>
        <v>Personeelskosten</v>
      </c>
      <c r="B997" s="120" t="str">
        <f>IF('Simulatie kostenplan'!$E$36='Simulatie kostenplan'!$F$22,"",IF(AND($B$300="JA",NOT(LEFT(Personeelsinzet!$T$16,10)="medewerker"),LEFT(Personeelsinzet!$B$42,1)="1"),CONCATENATE("WP- ",WB!$J$4),
IF(AND($B$300="JA",NOT(LEFT(Personeelsinzet!$T$16,10)="medewerker"),LEFT(Personeelsinzet!$B$42,1)="2"),CONCATENATE("WP- ",WB!$J$5),
IF(AND($B$300="JA",NOT(LEFT(Personeelsinzet!$T$16,10)="medewerker"),LEFT(Personeelsinzet!$B$42,1)="3"),CONCATENATE("WP- ",WB!$J$6),
IF(AND($B$300="JA",NOT(LEFT(Personeelsinzet!$T$16,10)="medewerker"),LEFT(Personeelsinzet!$B$42,1)="4"),CONCATENATE("WP- ",WB!$J$7),
IF(AND($B$300="JA",NOT(LEFT(Personeelsinzet!$T$16,10)="medewerker"),LEFT(Personeelsinzet!$B$42,1)="5"),CONCATENATE("WP- ",WB!$J$8),
IF(AND($B$300="JA",NOT(LEFT(Personeelsinzet!$T$16,10)="medewerker"),LEFT(Personeelsinzet!$B$42,1)="6"),CONCATENATE("WP- ",WB!$J$9),
IF(AND($B$300="JA",NOT(LEFT(Personeelsinzet!$T$16,10)="medewerker"),LEFT(Personeelsinzet!$B$42,1)="7"),CONCATENATE("WP- ",WB!$J$10),""))))))))</f>
        <v/>
      </c>
      <c r="C997" s="121">
        <f>IF(B997="",0,IF(Personeelsinzet!$D$93=$AP$5,Personeelsinzet!T$42*S$303,
IF(AND(Personeelsinzet!$D$93=WB!$AP$6,Personeelskosten!$D$11=WB!$Q$5),Personeelsinzet!T$42*WB!$R$12,
IF(AND(Personeelsinzet!$D$93=WB!$AP$6,Personeelskosten!$D$11=WB!$Q$6),Personeelsinzet!T$42*WB!$R$13,""))))</f>
        <v>0</v>
      </c>
      <c r="D997" s="122">
        <f>IF(AND(NOT(B997=""),NOT(LEFT(Personeelsinzet!T$16,10)="medewerker")),S$302,0)</f>
        <v>0</v>
      </c>
      <c r="E997">
        <f t="shared" si="14"/>
        <v>0</v>
      </c>
    </row>
    <row r="998" spans="1:5" x14ac:dyDescent="0.2">
      <c r="A998" t="str">
        <f>'Simulatie kostenplan'!$B$25</f>
        <v>Personeelskosten</v>
      </c>
      <c r="B998" s="120" t="str">
        <f>IF('Simulatie kostenplan'!$E$36='Simulatie kostenplan'!$F$22,"",IF(AND($B$300="JA",NOT(LEFT(Personeelsinzet!$T$16,10)="medewerker"),LEFT(Personeelsinzet!$B$43,1)="1"),CONCATENATE("WP- ",WB!$J$4),
IF(AND($B$300="JA",NOT(LEFT(Personeelsinzet!$T$16,10)="medewerker"),LEFT(Personeelsinzet!$B$43,1)="2"),CONCATENATE("WP- ",WB!$J$5),
IF(AND($B$300="JA",NOT(LEFT(Personeelsinzet!$T$16,10)="medewerker"),LEFT(Personeelsinzet!$B$43,1)="3"),CONCATENATE("WP- ",WB!$J$6),
IF(AND($B$300="JA",NOT(LEFT(Personeelsinzet!$T$16,10)="medewerker"),LEFT(Personeelsinzet!$B$43,1)="4"),CONCATENATE("WP- ",WB!$J$7),
IF(AND($B$300="JA",NOT(LEFT(Personeelsinzet!$T$16,10)="medewerker"),LEFT(Personeelsinzet!$B$43,1)="5"),CONCATENATE("WP- ",WB!$J$8),
IF(AND($B$300="JA",NOT(LEFT(Personeelsinzet!$T$16,10)="medewerker"),LEFT(Personeelsinzet!$B$43,1)="6"),CONCATENATE("WP- ",WB!$J$9),
IF(AND($B$300="JA",NOT(LEFT(Personeelsinzet!$T$16,10)="medewerker"),LEFT(Personeelsinzet!$B$43,1)="7"),CONCATENATE("WP- ",WB!$J$10),""))))))))</f>
        <v/>
      </c>
      <c r="C998" s="121">
        <f>IF(B998="",0,IF(Personeelsinzet!$D$93=$AP$5,Personeelsinzet!T$43*S$303,
IF(AND(Personeelsinzet!$D$93=WB!$AP$6,Personeelskosten!$D$11=WB!$Q$5),Personeelsinzet!T$43*WB!$R$12,
IF(AND(Personeelsinzet!$D$93=WB!$AP$6,Personeelskosten!$D$11=WB!$Q$6),Personeelsinzet!T$43*WB!$R$13,""))))</f>
        <v>0</v>
      </c>
      <c r="D998" s="122">
        <f>IF(AND(NOT(B998=""),NOT(LEFT(Personeelsinzet!T$16,10)="medewerker")),S$302,0)</f>
        <v>0</v>
      </c>
      <c r="E998">
        <f t="shared" si="14"/>
        <v>0</v>
      </c>
    </row>
    <row r="999" spans="1:5" x14ac:dyDescent="0.2">
      <c r="A999" t="str">
        <f>'Simulatie kostenplan'!$B$25</f>
        <v>Personeelskosten</v>
      </c>
      <c r="B999" s="120" t="str">
        <f>IF('Simulatie kostenplan'!$E$36='Simulatie kostenplan'!$F$22,"",IF(AND($B$300="JA",NOT(LEFT(Personeelsinzet!$T$16,10)="medewerker"),LEFT(Personeelsinzet!$B$44,1)="1"),CONCATENATE("WP- ",WB!$J$4),
IF(AND($B$300="JA",NOT(LEFT(Personeelsinzet!$T$16,10)="medewerker"),LEFT(Personeelsinzet!$B$44,1)="2"),CONCATENATE("WP- ",WB!$J$5),
IF(AND($B$300="JA",NOT(LEFT(Personeelsinzet!$T$16,10)="medewerker"),LEFT(Personeelsinzet!$B$44,1)="3"),CONCATENATE("WP- ",WB!$J$6),
IF(AND($B$300="JA",NOT(LEFT(Personeelsinzet!$T$16,10)="medewerker"),LEFT(Personeelsinzet!$B$44,1)="4"),CONCATENATE("WP- ",WB!$J$7),
IF(AND($B$300="JA",NOT(LEFT(Personeelsinzet!$T$16,10)="medewerker"),LEFT(Personeelsinzet!$B$44,1)="5"),CONCATENATE("WP- ",WB!$J$8),
IF(AND($B$300="JA",NOT(LEFT(Personeelsinzet!$T$16,10)="medewerker"),LEFT(Personeelsinzet!$B$44,1)="6"),CONCATENATE("WP- ",WB!$J$9),
IF(AND($B$300="JA",NOT(LEFT(Personeelsinzet!$T$16,10)="medewerker"),LEFT(Personeelsinzet!$B$44,1)="7"),CONCATENATE("WP- ",WB!$J$10),""))))))))</f>
        <v/>
      </c>
      <c r="C999" s="121">
        <f>IF(B999="",0,IF(Personeelsinzet!$D$93=$AP$5,Personeelsinzet!T$44*S$303,
IF(AND(Personeelsinzet!$D$93=WB!$AP$6,Personeelskosten!$D$11=WB!$Q$5),Personeelsinzet!T$44*WB!$R$12,
IF(AND(Personeelsinzet!$D$93=WB!$AP$6,Personeelskosten!$D$11=WB!$Q$6),Personeelsinzet!T$44*WB!$R$13,""))))</f>
        <v>0</v>
      </c>
      <c r="D999" s="122">
        <f>IF(AND(NOT(B999=""),NOT(LEFT(Personeelsinzet!T$16,10)="medewerker")),S$302,0)</f>
        <v>0</v>
      </c>
      <c r="E999">
        <f t="shared" si="14"/>
        <v>0</v>
      </c>
    </row>
    <row r="1000" spans="1:5" x14ac:dyDescent="0.2">
      <c r="A1000" t="str">
        <f>'Simulatie kostenplan'!$B$25</f>
        <v>Personeelskosten</v>
      </c>
      <c r="B1000" s="120" t="str">
        <f>IF('Simulatie kostenplan'!$E$36='Simulatie kostenplan'!$F$22,"",IF(AND($B$300="JA",NOT(LEFT(Personeelsinzet!$T$16,10)="medewerker"),LEFT(Personeelsinzet!$B$45,1)="1"),CONCATENATE("WP- ",WB!$J$4),
IF(AND($B$300="JA",NOT(LEFT(Personeelsinzet!$T$16,10)="medewerker"),LEFT(Personeelsinzet!$B$45,1)="2"),CONCATENATE("WP- ",WB!$J$5),
IF(AND($B$300="JA",NOT(LEFT(Personeelsinzet!$T$16,10)="medewerker"),LEFT(Personeelsinzet!$B$45,1)="3"),CONCATENATE("WP- ",WB!$J$6),
IF(AND($B$300="JA",NOT(LEFT(Personeelsinzet!$T$16,10)="medewerker"),LEFT(Personeelsinzet!$B$45,1)="4"),CONCATENATE("WP- ",WB!$J$7),
IF(AND($B$300="JA",NOT(LEFT(Personeelsinzet!$T$16,10)="medewerker"),LEFT(Personeelsinzet!$B$45,1)="5"),CONCATENATE("WP- ",WB!$J$8),
IF(AND($B$300="JA",NOT(LEFT(Personeelsinzet!$T$16,10)="medewerker"),LEFT(Personeelsinzet!$B$45,1)="6"),CONCATENATE("WP- ",WB!$J$9),
IF(AND($B$300="JA",NOT(LEFT(Personeelsinzet!$T$16,10)="medewerker"),LEFT(Personeelsinzet!$B$45,1)="7"),CONCATENATE("WP- ",WB!$J$10),""))))))))</f>
        <v/>
      </c>
      <c r="C1000" s="121">
        <f>IF(B1000="",0,IF(Personeelsinzet!$D$93=$AP$5,Personeelsinzet!T$45*S$303,
IF(AND(Personeelsinzet!$D$93=WB!$AP$6,Personeelskosten!$D$11=WB!$Q$5),Personeelsinzet!T$45*WB!$R$12,
IF(AND(Personeelsinzet!$D$93=WB!$AP$6,Personeelskosten!$D$11=WB!$Q$6),Personeelsinzet!T$45*WB!$R$13,""))))</f>
        <v>0</v>
      </c>
      <c r="D1000" s="122">
        <f>IF(AND(NOT(B1000=""),NOT(LEFT(Personeelsinzet!T$16,10)="medewerker")),S$302,0)</f>
        <v>0</v>
      </c>
      <c r="E1000">
        <f t="shared" si="14"/>
        <v>0</v>
      </c>
    </row>
    <row r="1001" spans="1:5" x14ac:dyDescent="0.2">
      <c r="A1001" t="str">
        <f>'Simulatie kostenplan'!$B$25</f>
        <v>Personeelskosten</v>
      </c>
      <c r="B1001" s="120" t="str">
        <f>IF('Simulatie kostenplan'!$E$36='Simulatie kostenplan'!$F$22,"",IF(AND($B$300="JA",NOT(LEFT(Personeelsinzet!$T$16,10)="medewerker"),LEFT(Personeelsinzet!$B$46,1)="1"),CONCATENATE("WP- ",WB!$J$4),
IF(AND($B$300="JA",NOT(LEFT(Personeelsinzet!$T$16,10)="medewerker"),LEFT(Personeelsinzet!$B$46,1)="2"),CONCATENATE("WP- ",WB!$J$5),
IF(AND($B$300="JA",NOT(LEFT(Personeelsinzet!$T$16,10)="medewerker"),LEFT(Personeelsinzet!$B$46,1)="3"),CONCATENATE("WP- ",WB!$J$6),
IF(AND($B$300="JA",NOT(LEFT(Personeelsinzet!$T$16,10)="medewerker"),LEFT(Personeelsinzet!$B$46,1)="4"),CONCATENATE("WP- ",WB!$J$7),
IF(AND($B$300="JA",NOT(LEFT(Personeelsinzet!$T$16,10)="medewerker"),LEFT(Personeelsinzet!$B$46,1)="5"),CONCATENATE("WP- ",WB!$J$8),
IF(AND($B$300="JA",NOT(LEFT(Personeelsinzet!$T$16,10)="medewerker"),LEFT(Personeelsinzet!$B$46,1)="6"),CONCATENATE("WP- ",WB!$J$9),
IF(AND($B$300="JA",NOT(LEFT(Personeelsinzet!$T$16,10)="medewerker"),LEFT(Personeelsinzet!$B$46,1)="7"),CONCATENATE("WP- ",WB!$J$10),""))))))))</f>
        <v/>
      </c>
      <c r="C1001" s="121">
        <f>IF(B1001="",0,IF(Personeelsinzet!$D$93=$AP$5,Personeelsinzet!T$46*S$303,
IF(AND(Personeelsinzet!$D$93=WB!$AP$6,Personeelskosten!$D$11=WB!$Q$5),Personeelsinzet!T$46*WB!$R$12,
IF(AND(Personeelsinzet!$D$93=WB!$AP$6,Personeelskosten!$D$11=WB!$Q$6),Personeelsinzet!T$46*WB!$R$13,""))))</f>
        <v>0</v>
      </c>
      <c r="D1001" s="122">
        <f>IF(AND(NOT(B1001=""),NOT(LEFT(Personeelsinzet!T$16,10)="medewerker")),S$302,0)</f>
        <v>0</v>
      </c>
      <c r="E1001">
        <f t="shared" si="14"/>
        <v>0</v>
      </c>
    </row>
    <row r="1002" spans="1:5" x14ac:dyDescent="0.2">
      <c r="A1002" t="str">
        <f>'Simulatie kostenplan'!$B$25</f>
        <v>Personeelskosten</v>
      </c>
      <c r="B1002" s="120" t="str">
        <f>IF('Simulatie kostenplan'!$E$36='Simulatie kostenplan'!$F$22,"",IF(AND($B$300="JA",NOT(LEFT(Personeelsinzet!$T$16,10)="medewerker"),LEFT(Personeelsinzet!$B$47,1)="1"),CONCATENATE("WP- ",WB!$J$4),
IF(AND($B$300="JA",NOT(LEFT(Personeelsinzet!$T$16,10)="medewerker"),LEFT(Personeelsinzet!$B$47,1)="2"),CONCATENATE("WP- ",WB!$J$5),
IF(AND($B$300="JA",NOT(LEFT(Personeelsinzet!$T$16,10)="medewerker"),LEFT(Personeelsinzet!$B$47,1)="3"),CONCATENATE("WP- ",WB!$J$6),
IF(AND($B$300="JA",NOT(LEFT(Personeelsinzet!$T$16,10)="medewerker"),LEFT(Personeelsinzet!$B$47,1)="4"),CONCATENATE("WP- ",WB!$J$7),
IF(AND($B$300="JA",NOT(LEFT(Personeelsinzet!$T$16,10)="medewerker"),LEFT(Personeelsinzet!$B$47,1)="5"),CONCATENATE("WP- ",WB!$J$8),
IF(AND($B$300="JA",NOT(LEFT(Personeelsinzet!$T$16,10)="medewerker"),LEFT(Personeelsinzet!$B$47,1)="6"),CONCATENATE("WP- ",WB!$J$9),
IF(AND($B$300="JA",NOT(LEFT(Personeelsinzet!$T$16,10)="medewerker"),LEFT(Personeelsinzet!$B$47,1)="7"),CONCATENATE("WP- ",WB!$J$10),""))))))))</f>
        <v/>
      </c>
      <c r="C1002" s="121">
        <f>IF(B1002="",0,IF(Personeelsinzet!$D$93=$AP$5,Personeelsinzet!T$47*S$303,
IF(AND(Personeelsinzet!$D$93=WB!$AP$6,Personeelskosten!$D$11=WB!$Q$5),Personeelsinzet!T$47*WB!$R$12,
IF(AND(Personeelsinzet!$D$93=WB!$AP$6,Personeelskosten!$D$11=WB!$Q$6),Personeelsinzet!T$47*WB!$R$13,""))))</f>
        <v>0</v>
      </c>
      <c r="D1002" s="122">
        <f>IF(AND(NOT(B1002=""),NOT(LEFT(Personeelsinzet!T$16,10)="medewerker")),S$302,0)</f>
        <v>0</v>
      </c>
      <c r="E1002">
        <f t="shared" si="14"/>
        <v>0</v>
      </c>
    </row>
    <row r="1003" spans="1:5" x14ac:dyDescent="0.2">
      <c r="A1003" t="str">
        <f>'Simulatie kostenplan'!$B$25</f>
        <v>Personeelskosten</v>
      </c>
      <c r="B1003" s="120" t="str">
        <f>IF('Simulatie kostenplan'!$E$36='Simulatie kostenplan'!$F$22,"",IF(AND($B$300="JA",NOT(LEFT(Personeelsinzet!$T$16,10)="medewerker"),LEFT(Personeelsinzet!$B$48,1)="1"),CONCATENATE("WP- ",WB!$J$4),
IF(AND($B$300="JA",NOT(LEFT(Personeelsinzet!$T$16,10)="medewerker"),LEFT(Personeelsinzet!$B$48,1)="2"),CONCATENATE("WP- ",WB!$J$5),
IF(AND($B$300="JA",NOT(LEFT(Personeelsinzet!$T$16,10)="medewerker"),LEFT(Personeelsinzet!$B$48,1)="3"),CONCATENATE("WP- ",WB!$J$6),
IF(AND($B$300="JA",NOT(LEFT(Personeelsinzet!$T$16,10)="medewerker"),LEFT(Personeelsinzet!$B$48,1)="4"),CONCATENATE("WP- ",WB!$J$7),
IF(AND($B$300="JA",NOT(LEFT(Personeelsinzet!$T$16,10)="medewerker"),LEFT(Personeelsinzet!$B$48,1)="5"),CONCATENATE("WP- ",WB!$J$8),
IF(AND($B$300="JA",NOT(LEFT(Personeelsinzet!$T$16,10)="medewerker"),LEFT(Personeelsinzet!$B$48,1)="6"),CONCATENATE("WP- ",WB!$J$9),
IF(AND($B$300="JA",NOT(LEFT(Personeelsinzet!$T$16,10)="medewerker"),LEFT(Personeelsinzet!$B$48,1)="7"),CONCATENATE("WP- ",WB!$J$10),""))))))))</f>
        <v/>
      </c>
      <c r="C1003" s="121">
        <f>IF(B1003="",0,IF(Personeelsinzet!$D$93=$AP$5,Personeelsinzet!T$48*S$303,
IF(AND(Personeelsinzet!$D$93=WB!$AP$6,Personeelskosten!$D$11=WB!$Q$5),Personeelsinzet!T$48*WB!$R$12,
IF(AND(Personeelsinzet!$D$93=WB!$AP$6,Personeelskosten!$D$11=WB!$Q$6),Personeelsinzet!T$48*WB!$R$13,""))))</f>
        <v>0</v>
      </c>
      <c r="D1003" s="122">
        <f>IF(AND(NOT(B1003=""),NOT(LEFT(Personeelsinzet!T$16,10)="medewerker")),S$302,0)</f>
        <v>0</v>
      </c>
      <c r="E1003">
        <f t="shared" si="14"/>
        <v>0</v>
      </c>
    </row>
    <row r="1004" spans="1:5" x14ac:dyDescent="0.2">
      <c r="A1004" t="str">
        <f>'Simulatie kostenplan'!$B$25</f>
        <v>Personeelskosten</v>
      </c>
      <c r="B1004" s="120" t="str">
        <f>IF('Simulatie kostenplan'!$E$36='Simulatie kostenplan'!$F$22,"",IF(AND($B$300="JA",NOT(LEFT(Personeelsinzet!$T$16,10)="medewerker"),LEFT(Personeelsinzet!$B$49,1)="1"),CONCATENATE("WP- ",WB!$J$4),
IF(AND($B$300="JA",NOT(LEFT(Personeelsinzet!$T$16,10)="medewerker"),LEFT(Personeelsinzet!$B$49,1)="2"),CONCATENATE("WP- ",WB!$J$5),
IF(AND($B$300="JA",NOT(LEFT(Personeelsinzet!$T$16,10)="medewerker"),LEFT(Personeelsinzet!$B$49,1)="3"),CONCATENATE("WP- ",WB!$J$6),
IF(AND($B$300="JA",NOT(LEFT(Personeelsinzet!$T$16,10)="medewerker"),LEFT(Personeelsinzet!$B$49,1)="4"),CONCATENATE("WP- ",WB!$J$7),
IF(AND($B$300="JA",NOT(LEFT(Personeelsinzet!$T$16,10)="medewerker"),LEFT(Personeelsinzet!$B$49,1)="5"),CONCATENATE("WP- ",WB!$J$8),
IF(AND($B$300="JA",NOT(LEFT(Personeelsinzet!$T$16,10)="medewerker"),LEFT(Personeelsinzet!$B$49,1)="6"),CONCATENATE("WP- ",WB!$J$9),
IF(AND($B$300="JA",NOT(LEFT(Personeelsinzet!$T$16,10)="medewerker"),LEFT(Personeelsinzet!$B$49,1)="7"),CONCATENATE("WP- ",WB!$J$10),""))))))))</f>
        <v/>
      </c>
      <c r="C1004" s="121">
        <f>IF(B1004="",0,IF(Personeelsinzet!$D$93=$AP$5,Personeelsinzet!T$49*S$303,
IF(AND(Personeelsinzet!$D$93=WB!$AP$6,Personeelskosten!$D$11=WB!$Q$5),Personeelsinzet!T$49*WB!$R$12,
IF(AND(Personeelsinzet!$D$93=WB!$AP$6,Personeelskosten!$D$11=WB!$Q$6),Personeelsinzet!T$49*WB!$R$13,""))))</f>
        <v>0</v>
      </c>
      <c r="D1004" s="122">
        <f>IF(AND(NOT(B1004=""),NOT(LEFT(Personeelsinzet!T$16,10)="medewerker")),S$302,0)</f>
        <v>0</v>
      </c>
      <c r="E1004">
        <f t="shared" si="14"/>
        <v>0</v>
      </c>
    </row>
    <row r="1005" spans="1:5" x14ac:dyDescent="0.2">
      <c r="A1005" t="str">
        <f>'Simulatie kostenplan'!$B$25</f>
        <v>Personeelskosten</v>
      </c>
      <c r="B1005" s="120" t="str">
        <f>IF('Simulatie kostenplan'!$E$36='Simulatie kostenplan'!$F$22,"",IF(AND($B$300="JA",NOT(LEFT(Personeelsinzet!$T$16,10)="medewerker"),LEFT(Personeelsinzet!$B$50,1)="1"),CONCATENATE("WP- ",WB!$J$4),
IF(AND($B$300="JA",NOT(LEFT(Personeelsinzet!$T$16,10)="medewerker"),LEFT(Personeelsinzet!$B$50,1)="2"),CONCATENATE("WP- ",WB!$J$5),
IF(AND($B$300="JA",NOT(LEFT(Personeelsinzet!$T$16,10)="medewerker"),LEFT(Personeelsinzet!$B$50,1)="3"),CONCATENATE("WP- ",WB!$J$6),
IF(AND($B$300="JA",NOT(LEFT(Personeelsinzet!$T$16,10)="medewerker"),LEFT(Personeelsinzet!$B$50,1)="4"),CONCATENATE("WP- ",WB!$J$7),
IF(AND($B$300="JA",NOT(LEFT(Personeelsinzet!$T$16,10)="medewerker"),LEFT(Personeelsinzet!$B$50,1)="5"),CONCATENATE("WP- ",WB!$J$8),
IF(AND($B$300="JA",NOT(LEFT(Personeelsinzet!$T$16,10)="medewerker"),LEFT(Personeelsinzet!$B$50,1)="6"),CONCATENATE("WP- ",WB!$J$9),
IF(AND($B$300="JA",NOT(LEFT(Personeelsinzet!$T$16,10)="medewerker"),LEFT(Personeelsinzet!$B$50,1)="7"),CONCATENATE("WP- ",WB!$J$10),""))))))))</f>
        <v/>
      </c>
      <c r="C1005" s="121">
        <f>IF(B1005="",0,IF(Personeelsinzet!$D$93=$AP$5,Personeelsinzet!T$50*S$303,
IF(AND(Personeelsinzet!$D$93=WB!$AP$6,Personeelskosten!$D$11=WB!$Q$5),Personeelsinzet!T$50*WB!$R$12,
IF(AND(Personeelsinzet!$D$93=WB!$AP$6,Personeelskosten!$D$11=WB!$Q$6),Personeelsinzet!T$50*WB!$R$13,""))))</f>
        <v>0</v>
      </c>
      <c r="D1005" s="122">
        <f>IF(AND(NOT(B1005=""),NOT(LEFT(Personeelsinzet!T$16,10)="medewerker")),S$302,0)</f>
        <v>0</v>
      </c>
      <c r="E1005">
        <f t="shared" si="14"/>
        <v>0</v>
      </c>
    </row>
    <row r="1006" spans="1:5" x14ac:dyDescent="0.2">
      <c r="A1006" t="str">
        <f>'Simulatie kostenplan'!$B$25</f>
        <v>Personeelskosten</v>
      </c>
      <c r="B1006" s="120" t="str">
        <f>IF('Simulatie kostenplan'!$E$36='Simulatie kostenplan'!$F$22,"",IF(AND($B$300="JA",NOT(LEFT(Personeelsinzet!$T$16,10)="medewerker"),LEFT(Personeelsinzet!$B$51,1)="1"),CONCATENATE("WP- ",WB!$J$4),
IF(AND($B$300="JA",NOT(LEFT(Personeelsinzet!$T$16,10)="medewerker"),LEFT(Personeelsinzet!$B$51,1)="2"),CONCATENATE("WP- ",WB!$J$5),
IF(AND($B$300="JA",NOT(LEFT(Personeelsinzet!$T$16,10)="medewerker"),LEFT(Personeelsinzet!$B$51,1)="3"),CONCATENATE("WP- ",WB!$J$6),
IF(AND($B$300="JA",NOT(LEFT(Personeelsinzet!$T$16,10)="medewerker"),LEFT(Personeelsinzet!$B$51,1)="4"),CONCATENATE("WP- ",WB!$J$7),
IF(AND($B$300="JA",NOT(LEFT(Personeelsinzet!$T$16,10)="medewerker"),LEFT(Personeelsinzet!$B$51,1)="5"),CONCATENATE("WP- ",WB!$J$8),
IF(AND($B$300="JA",NOT(LEFT(Personeelsinzet!$T$16,10)="medewerker"),LEFT(Personeelsinzet!$B$51,1)="6"),CONCATENATE("WP- ",WB!$J$9),
IF(AND($B$300="JA",NOT(LEFT(Personeelsinzet!$T$16,10)="medewerker"),LEFT(Personeelsinzet!$B$51,1)="7"),CONCATENATE("WP- ",WB!$J$10),""))))))))</f>
        <v/>
      </c>
      <c r="C1006" s="121">
        <f>IF(B1006="",0,IF(Personeelsinzet!$D$93=$AP$5,Personeelsinzet!T$51*S$303,
IF(AND(Personeelsinzet!$D$93=WB!$AP$6,Personeelskosten!$D$11=WB!$Q$5),Personeelsinzet!T$51*WB!$R$12,
IF(AND(Personeelsinzet!$D$93=WB!$AP$6,Personeelskosten!$D$11=WB!$Q$6),Personeelsinzet!T$51*WB!$R$13,""))))</f>
        <v>0</v>
      </c>
      <c r="D1006" s="122">
        <f>IF(AND(NOT(B1006=""),NOT(LEFT(Personeelsinzet!T$16,10)="medewerker")),S$302,0)</f>
        <v>0</v>
      </c>
      <c r="E1006">
        <f t="shared" si="14"/>
        <v>0</v>
      </c>
    </row>
    <row r="1007" spans="1:5" x14ac:dyDescent="0.2">
      <c r="A1007" t="str">
        <f>'Simulatie kostenplan'!$B$25</f>
        <v>Personeelskosten</v>
      </c>
      <c r="B1007" s="120" t="str">
        <f>IF('Simulatie kostenplan'!$E$36='Simulatie kostenplan'!$F$22,"",IF(AND($B$300="JA",NOT(LEFT(Personeelsinzet!$T$16,10)="medewerker"),LEFT(Personeelsinzet!$B$52,1)="1"),CONCATENATE("WP- ",WB!$J$4),
IF(AND($B$300="JA",NOT(LEFT(Personeelsinzet!$T$16,10)="medewerker"),LEFT(Personeelsinzet!$B$52,1)="2"),CONCATENATE("WP- ",WB!$J$5),
IF(AND($B$300="JA",NOT(LEFT(Personeelsinzet!$T$16,10)="medewerker"),LEFT(Personeelsinzet!$B$52,1)="3"),CONCATENATE("WP- ",WB!$J$6),
IF(AND($B$300="JA",NOT(LEFT(Personeelsinzet!$T$16,10)="medewerker"),LEFT(Personeelsinzet!$B$52,1)="4"),CONCATENATE("WP- ",WB!$J$7),
IF(AND($B$300="JA",NOT(LEFT(Personeelsinzet!$T$16,10)="medewerker"),LEFT(Personeelsinzet!$B$52,1)="5"),CONCATENATE("WP- ",WB!$J$8),
IF(AND($B$300="JA",NOT(LEFT(Personeelsinzet!$T$16,10)="medewerker"),LEFT(Personeelsinzet!$B$52,1)="6"),CONCATENATE("WP- ",WB!$J$9),
IF(AND($B$300="JA",NOT(LEFT(Personeelsinzet!$T$16,10)="medewerker"),LEFT(Personeelsinzet!$B$52,1)="7"),CONCATENATE("WP- ",WB!$J$10),""))))))))</f>
        <v/>
      </c>
      <c r="C1007" s="121">
        <f>IF(B1007="",0,IF(Personeelsinzet!$D$93=$AP$5,Personeelsinzet!T$52*S$303,
IF(AND(Personeelsinzet!$D$93=WB!$AP$6,Personeelskosten!$D$11=WB!$Q$5),Personeelsinzet!T$52*WB!$R$12,
IF(AND(Personeelsinzet!$D$93=WB!$AP$6,Personeelskosten!$D$11=WB!$Q$6),Personeelsinzet!T$52*WB!$R$13,""))))</f>
        <v>0</v>
      </c>
      <c r="D1007" s="122">
        <f>IF(AND(NOT(B1007=""),NOT(LEFT(Personeelsinzet!T$16,10)="medewerker")),S$302,0)</f>
        <v>0</v>
      </c>
      <c r="E1007">
        <f t="shared" si="14"/>
        <v>0</v>
      </c>
    </row>
    <row r="1008" spans="1:5" x14ac:dyDescent="0.2">
      <c r="A1008" t="str">
        <f>'Simulatie kostenplan'!$B$25</f>
        <v>Personeelskosten</v>
      </c>
      <c r="B1008" s="120" t="str">
        <f>IF('Simulatie kostenplan'!$E$36='Simulatie kostenplan'!$F$22,"",IF(AND($B$300="JA",NOT(LEFT(Personeelsinzet!$T$16,10)="medewerker"),LEFT(Personeelsinzet!$B$53,1)="1"),CONCATENATE("WP- ",WB!$J$4),
IF(AND($B$300="JA",NOT(LEFT(Personeelsinzet!$T$16,10)="medewerker"),LEFT(Personeelsinzet!$B$53,1)="2"),CONCATENATE("WP- ",WB!$J$5),
IF(AND($B$300="JA",NOT(LEFT(Personeelsinzet!$T$16,10)="medewerker"),LEFT(Personeelsinzet!$B$53,1)="3"),CONCATENATE("WP- ",WB!$J$6),
IF(AND($B$300="JA",NOT(LEFT(Personeelsinzet!$T$16,10)="medewerker"),LEFT(Personeelsinzet!$B$53,1)="4"),CONCATENATE("WP- ",WB!$J$7),
IF(AND($B$300="JA",NOT(LEFT(Personeelsinzet!$T$16,10)="medewerker"),LEFT(Personeelsinzet!$B$53,1)="5"),CONCATENATE("WP- ",WB!$J$8),
IF(AND($B$300="JA",NOT(LEFT(Personeelsinzet!$T$16,10)="medewerker"),LEFT(Personeelsinzet!$B$53,1)="6"),CONCATENATE("WP- ",WB!$J$9),
IF(AND($B$300="JA",NOT(LEFT(Personeelsinzet!$T$16,10)="medewerker"),LEFT(Personeelsinzet!$B$53,1)="7"),CONCATENATE("WP- ",WB!$J$10),""))))))))</f>
        <v/>
      </c>
      <c r="C1008" s="121">
        <f>IF(B1008="",0,IF(Personeelsinzet!$D$93=$AP$5,Personeelsinzet!T$53*S$303,
IF(AND(Personeelsinzet!$D$93=WB!$AP$6,Personeelskosten!$D$11=WB!$Q$5),Personeelsinzet!T$53*WB!$R$12,
IF(AND(Personeelsinzet!$D$93=WB!$AP$6,Personeelskosten!$D$11=WB!$Q$6),Personeelsinzet!T$53*WB!$R$13,""))))</f>
        <v>0</v>
      </c>
      <c r="D1008" s="122">
        <f>IF(AND(NOT(B1008=""),NOT(LEFT(Personeelsinzet!T$16,10)="medewerker")),S$302,0)</f>
        <v>0</v>
      </c>
      <c r="E1008">
        <f t="shared" si="14"/>
        <v>0</v>
      </c>
    </row>
    <row r="1009" spans="1:6" x14ac:dyDescent="0.2">
      <c r="A1009" t="str">
        <f>'Simulatie kostenplan'!$B$25</f>
        <v>Personeelskosten</v>
      </c>
      <c r="B1009" s="120" t="str">
        <f>IF('Simulatie kostenplan'!$E$36='Simulatie kostenplan'!$F$22,"",IF(AND($B$300="JA",NOT(LEFT(Personeelsinzet!$T$16,10)="medewerker"),LEFT(Personeelsinzet!$B$54,1)="1"),CONCATENATE("WP- ",WB!$J$4),
IF(AND($B$300="JA",NOT(LEFT(Personeelsinzet!$T$16,10)="medewerker"),LEFT(Personeelsinzet!$B$54,1)="2"),CONCATENATE("WP- ",WB!$J$5),
IF(AND($B$300="JA",NOT(LEFT(Personeelsinzet!$T$16,10)="medewerker"),LEFT(Personeelsinzet!$B$54,1)="3"),CONCATENATE("WP- ",WB!$J$6),
IF(AND($B$300="JA",NOT(LEFT(Personeelsinzet!$T$16,10)="medewerker"),LEFT(Personeelsinzet!$B$54,1)="4"),CONCATENATE("WP- ",WB!$J$7),
IF(AND($B$300="JA",NOT(LEFT(Personeelsinzet!$T$16,10)="medewerker"),LEFT(Personeelsinzet!$B$54,1)="5"),CONCATENATE("WP- ",WB!$J$8),
IF(AND($B$300="JA",NOT(LEFT(Personeelsinzet!$T$16,10)="medewerker"),LEFT(Personeelsinzet!$B$54,1)="6"),CONCATENATE("WP- ",WB!$J$9),
IF(AND($B$300="JA",NOT(LEFT(Personeelsinzet!$T$16,10)="medewerker"),LEFT(Personeelsinzet!$B$54,1)="7"),CONCATENATE("WP- ",WB!$J$10),""))))))))</f>
        <v/>
      </c>
      <c r="C1009" s="121">
        <f>IF(B1009="",0,IF(Personeelsinzet!$D$93=$AP$5,Personeelsinzet!T$54*S$303,
IF(AND(Personeelsinzet!$D$93=WB!$AP$6,Personeelskosten!$D$11=WB!$Q$5),Personeelsinzet!T$54*WB!$R$12,
IF(AND(Personeelsinzet!$D$93=WB!$AP$6,Personeelskosten!$D$11=WB!$Q$6),Personeelsinzet!T$54*WB!$R$13,""))))</f>
        <v>0</v>
      </c>
      <c r="D1009" s="122">
        <f>IF(AND(NOT(B1009=""),NOT(LEFT(Personeelsinzet!T$16,10)="medewerker")),S$302,0)</f>
        <v>0</v>
      </c>
      <c r="E1009">
        <f t="shared" si="14"/>
        <v>0</v>
      </c>
    </row>
    <row r="1010" spans="1:6" x14ac:dyDescent="0.2">
      <c r="A1010" t="str">
        <f>'Simulatie kostenplan'!$B$25</f>
        <v>Personeelskosten</v>
      </c>
      <c r="B1010" s="120" t="str">
        <f>IF('Simulatie kostenplan'!$E$36='Simulatie kostenplan'!$F$22,"",IF(AND($B$300="JA",NOT(LEFT(Personeelsinzet!$T$16,10)="medewerker"),LEFT(Personeelsinzet!$B$55,1)="1"),CONCATENATE("WP- ",WB!$J$4),
IF(AND($B$300="JA",NOT(LEFT(Personeelsinzet!$T$16,10)="medewerker"),LEFT(Personeelsinzet!$B$55,1)="2"),CONCATENATE("WP- ",WB!$J$5),
IF(AND($B$300="JA",NOT(LEFT(Personeelsinzet!$T$16,10)="medewerker"),LEFT(Personeelsinzet!$B$55,1)="3"),CONCATENATE("WP- ",WB!$J$6),
IF(AND($B$300="JA",NOT(LEFT(Personeelsinzet!$T$16,10)="medewerker"),LEFT(Personeelsinzet!$B$55,1)="4"),CONCATENATE("WP- ",WB!$J$7),
IF(AND($B$300="JA",NOT(LEFT(Personeelsinzet!$T$16,10)="medewerker"),LEFT(Personeelsinzet!$B$55,1)="5"),CONCATENATE("WP- ",WB!$J$8),
IF(AND($B$300="JA",NOT(LEFT(Personeelsinzet!$T$16,10)="medewerker"),LEFT(Personeelsinzet!$B$55,1)="6"),CONCATENATE("WP- ",WB!$J$9),
IF(AND($B$300="JA",NOT(LEFT(Personeelsinzet!$T$16,10)="medewerker"),LEFT(Personeelsinzet!$B$55,1)="7"),CONCATENATE("WP- ",WB!$J$10),""))))))))</f>
        <v/>
      </c>
      <c r="C1010" s="121">
        <f>IF(B1010="",0,IF(Personeelsinzet!$D$93=$AP$5,Personeelsinzet!T$55*S$303,
IF(AND(Personeelsinzet!$D$93=WB!$AP$6,Personeelskosten!$D$11=WB!$Q$5),Personeelsinzet!T$55*WB!$R$12,
IF(AND(Personeelsinzet!$D$93=WB!$AP$6,Personeelskosten!$D$11=WB!$Q$6),Personeelsinzet!T$55*WB!$R$13,""))))</f>
        <v>0</v>
      </c>
      <c r="D1010" s="122">
        <f>IF(AND(NOT(B1010=""),NOT(LEFT(Personeelsinzet!T$16,10)="medewerker")),S$302,0)</f>
        <v>0</v>
      </c>
      <c r="E1010">
        <f t="shared" si="14"/>
        <v>0</v>
      </c>
    </row>
    <row r="1011" spans="1:6" x14ac:dyDescent="0.2">
      <c r="A1011" t="str">
        <f>'Simulatie kostenplan'!$B$25</f>
        <v>Personeelskosten</v>
      </c>
      <c r="B1011" s="120" t="str">
        <f>IF('Simulatie kostenplan'!$E$36='Simulatie kostenplan'!$F$22,"",IF(AND($B$300="JA",NOT(LEFT(Personeelsinzet!$U$16,10)="medewerker"),LEFT(Personeelsinzet!$B$21,1)="1"),CONCATENATE("WP- ",WB!$J$4),
IF(AND($B$300="JA",NOT(LEFT(Personeelsinzet!$U$16,10)="medewerker"),LEFT(Personeelsinzet!$B$21,1)="2"),CONCATENATE("WP- ",WB!$J$5),
IF(AND($B$300="JA",NOT(LEFT(Personeelsinzet!$U$16,10)="medewerker"),LEFT(Personeelsinzet!$B$21,1)="3"),CONCATENATE("WP- ",WB!$J$6),
IF(AND($B$300="JA",NOT(LEFT(Personeelsinzet!$U$16,10)="medewerker"),LEFT(Personeelsinzet!$B$21,1)="4"),CONCATENATE("WP- ",WB!$J$7),
IF(AND($B$300="JA",NOT(LEFT(Personeelsinzet!$U$16,10)="medewerker"),LEFT(Personeelsinzet!$B$21,1)="5"),CONCATENATE("WP- ",WB!$J$8),
IF(AND($B$300="JA",NOT(LEFT(Personeelsinzet!$U$16,10)="medewerker"),LEFT(Personeelsinzet!$B$21,1)="6"),CONCATENATE("WP- ",WB!$J$9),
IF(AND($B$300="JA",NOT(LEFT(Personeelsinzet!$U$16,10)="medewerker"),LEFT(Personeelsinzet!$B$21,1)="7"),CONCATENATE("WP- ",WB!$J$10),""))))))))</f>
        <v/>
      </c>
      <c r="C1011" s="121">
        <f>IF(B1011="",0,IF(Personeelsinzet!$D$93=$AP$5,Personeelsinzet!U$21*T$303,
IF(AND(Personeelsinzet!$D$93=WB!$AP$6,Personeelskosten!$D$11=WB!$Q$5),Personeelsinzet!U$21*WB!$R$12,
IF(AND(Personeelsinzet!$D$93=WB!$AP$6,Personeelskosten!$D$11=WB!$Q$6),Personeelsinzet!U$21*WB!$R$13,""))))</f>
        <v>0</v>
      </c>
      <c r="D1011" s="122">
        <f>IF(AND(NOT(B1011=""),NOT(LEFT(Personeelsinzet!U$16,10)="medewerker")),T$302,0)</f>
        <v>0</v>
      </c>
      <c r="E1011">
        <f t="shared" si="14"/>
        <v>0</v>
      </c>
      <c r="F1011" s="120"/>
    </row>
    <row r="1012" spans="1:6" x14ac:dyDescent="0.2">
      <c r="A1012" t="str">
        <f>'Simulatie kostenplan'!$B$25</f>
        <v>Personeelskosten</v>
      </c>
      <c r="B1012" s="120" t="str">
        <f>IF('Simulatie kostenplan'!$E$36='Simulatie kostenplan'!$F$22,"",IF(AND($B$300="JA",NOT(LEFT(Personeelsinzet!$U$16,10)="medewerker"),LEFT(Personeelsinzet!$B$22,1)="1"),CONCATENATE("WP- ",WB!$J$4),
IF(AND($B$300="JA",NOT(LEFT(Personeelsinzet!$U$16,10)="medewerker"),LEFT(Personeelsinzet!$B$22,1)="2"),CONCATENATE("WP- ",WB!$J$5),
IF(AND($B$300="JA",NOT(LEFT(Personeelsinzet!$U$16,10)="medewerker"),LEFT(Personeelsinzet!$B$22,1)="3"),CONCATENATE("WP- ",WB!$J$6),
IF(AND($B$300="JA",NOT(LEFT(Personeelsinzet!$U$16,10)="medewerker"),LEFT(Personeelsinzet!$B$22,1)="4"),CONCATENATE("WP- ",WB!$J$7),
IF(AND($B$300="JA",NOT(LEFT(Personeelsinzet!$U$16,10)="medewerker"),LEFT(Personeelsinzet!$B$22,1)="5"),CONCATENATE("WP- ",WB!$J$8),
IF(AND($B$300="JA",NOT(LEFT(Personeelsinzet!$U$16,10)="medewerker"),LEFT(Personeelsinzet!$B$22,1)="6"),CONCATENATE("WP- ",WB!$J$9),
IF(AND($B$300="JA",NOT(LEFT(Personeelsinzet!$U$16,10)="medewerker"),LEFT(Personeelsinzet!$B$22,1)="7"),CONCATENATE("WP- ",WB!$J$10),""))))))))</f>
        <v/>
      </c>
      <c r="C1012" s="121">
        <f>IF(B1012="",0,IF(Personeelsinzet!$D$93=$AP$5,Personeelsinzet!U$22*T$303,
IF(AND(Personeelsinzet!$D$93=WB!$AP$6,Personeelskosten!$D$11=WB!$Q$5),Personeelsinzet!U$22*WB!$R$12,
IF(AND(Personeelsinzet!$D$93=WB!$AP$6,Personeelskosten!$D$11=WB!$Q$6),Personeelsinzet!U$22*WB!$R$13,""))))</f>
        <v>0</v>
      </c>
      <c r="D1012" s="122">
        <f>IF(AND(NOT(B1012=""),NOT(LEFT(Personeelsinzet!U$16,10)="medewerker")),T$302,0)</f>
        <v>0</v>
      </c>
      <c r="E1012">
        <f t="shared" si="14"/>
        <v>0</v>
      </c>
    </row>
    <row r="1013" spans="1:6" x14ac:dyDescent="0.2">
      <c r="A1013" t="str">
        <f>'Simulatie kostenplan'!$B$25</f>
        <v>Personeelskosten</v>
      </c>
      <c r="B1013" s="120" t="str">
        <f>IF('Simulatie kostenplan'!$E$36='Simulatie kostenplan'!$F$22,"",IF(AND($B$300="JA",NOT(LEFT(Personeelsinzet!$U$16,10)="medewerker"),LEFT(Personeelsinzet!$B$23,1)="1"),CONCATENATE("WP- ",WB!$J$4),
IF(AND($B$300="JA",NOT(LEFT(Personeelsinzet!$U$16,10)="medewerker"),LEFT(Personeelsinzet!$B$23,1)="2"),CONCATENATE("WP- ",WB!$J$5),
IF(AND($B$300="JA",NOT(LEFT(Personeelsinzet!$U$16,10)="medewerker"),LEFT(Personeelsinzet!$B$23,1)="3"),CONCATENATE("WP- ",WB!$J$6),
IF(AND($B$300="JA",NOT(LEFT(Personeelsinzet!$U$16,10)="medewerker"),LEFT(Personeelsinzet!$B$23,1)="4"),CONCATENATE("WP- ",WB!$J$7),
IF(AND($B$300="JA",NOT(LEFT(Personeelsinzet!$U$16,10)="medewerker"),LEFT(Personeelsinzet!$B$23,1)="5"),CONCATENATE("WP- ",WB!$J$8),
IF(AND($B$300="JA",NOT(LEFT(Personeelsinzet!$U$16,10)="medewerker"),LEFT(Personeelsinzet!$B$23,1)="6"),CONCATENATE("WP- ",WB!$J$9),
IF(AND($B$300="JA",NOT(LEFT(Personeelsinzet!$U$16,10)="medewerker"),LEFT(Personeelsinzet!$B$23,1)="7"),CONCATENATE("WP- ",WB!$J$10),""))))))))</f>
        <v/>
      </c>
      <c r="C1013" s="121">
        <f>IF(B1013="",0,IF(Personeelsinzet!$D$93=$AP$5,Personeelsinzet!U$23*T$303,
IF(AND(Personeelsinzet!$D$93=WB!$AP$6,Personeelskosten!$D$11=WB!$Q$5),Personeelsinzet!U$23*WB!$R$12,
IF(AND(Personeelsinzet!$D$93=WB!$AP$6,Personeelskosten!$D$11=WB!$Q$6),Personeelsinzet!U$23*WB!$R$13,""))))</f>
        <v>0</v>
      </c>
      <c r="D1013" s="122">
        <f>IF(AND(NOT(B1013=""),NOT(LEFT(Personeelsinzet!U$16,10)="medewerker")),T$302,0)</f>
        <v>0</v>
      </c>
      <c r="E1013">
        <f t="shared" si="14"/>
        <v>0</v>
      </c>
    </row>
    <row r="1014" spans="1:6" x14ac:dyDescent="0.2">
      <c r="A1014" t="str">
        <f>'Simulatie kostenplan'!$B$25</f>
        <v>Personeelskosten</v>
      </c>
      <c r="B1014" s="120" t="str">
        <f>IF('Simulatie kostenplan'!$E$36='Simulatie kostenplan'!$F$22,"",IF(AND($B$300="JA",NOT(LEFT(Personeelsinzet!$U$16,10)="medewerker"),LEFT(Personeelsinzet!$B$24,1)="1"),CONCATENATE("WP- ",WB!$J$4),
IF(AND($B$300="JA",NOT(LEFT(Personeelsinzet!$U$16,10)="medewerker"),LEFT(Personeelsinzet!$B$24,1)="2"),CONCATENATE("WP- ",WB!$J$5),
IF(AND($B$300="JA",NOT(LEFT(Personeelsinzet!$U$16,10)="medewerker"),LEFT(Personeelsinzet!$B$24,1)="3"),CONCATENATE("WP- ",WB!$J$6),
IF(AND($B$300="JA",NOT(LEFT(Personeelsinzet!$U$16,10)="medewerker"),LEFT(Personeelsinzet!$B$24,1)="4"),CONCATENATE("WP- ",WB!$J$7),
IF(AND($B$300="JA",NOT(LEFT(Personeelsinzet!$U$16,10)="medewerker"),LEFT(Personeelsinzet!$B$24,1)="5"),CONCATENATE("WP- ",WB!$J$8),
IF(AND($B$300="JA",NOT(LEFT(Personeelsinzet!$U$16,10)="medewerker"),LEFT(Personeelsinzet!$B$24,1)="6"),CONCATENATE("WP- ",WB!$J$9),
IF(AND($B$300="JA",NOT(LEFT(Personeelsinzet!$U$16,10)="medewerker"),LEFT(Personeelsinzet!$B$24,1)="7"),CONCATENATE("WP- ",WB!$J$10),""))))))))</f>
        <v/>
      </c>
      <c r="C1014" s="121">
        <f>IF(B1014="",0,IF(Personeelsinzet!$D$93=$AP$5,Personeelsinzet!U$24*T$303,
IF(AND(Personeelsinzet!$D$93=WB!$AP$6,Personeelskosten!$D$11=WB!$Q$5),Personeelsinzet!U$24*WB!$R$12,
IF(AND(Personeelsinzet!$D$93=WB!$AP$6,Personeelskosten!$D$11=WB!$Q$6),Personeelsinzet!U$24*WB!$R$13,""))))</f>
        <v>0</v>
      </c>
      <c r="D1014" s="122">
        <f>IF(AND(NOT(B1014=""),NOT(LEFT(Personeelsinzet!U$16,10)="medewerker")),T$302,0)</f>
        <v>0</v>
      </c>
      <c r="E1014">
        <f t="shared" si="14"/>
        <v>0</v>
      </c>
    </row>
    <row r="1015" spans="1:6" x14ac:dyDescent="0.2">
      <c r="A1015" t="str">
        <f>'Simulatie kostenplan'!$B$25</f>
        <v>Personeelskosten</v>
      </c>
      <c r="B1015" s="120" t="str">
        <f>IF('Simulatie kostenplan'!$E$36='Simulatie kostenplan'!$F$22,"",IF(AND($B$300="JA",NOT(LEFT(Personeelsinzet!$U$16,10)="medewerker"),LEFT(Personeelsinzet!$B$25,1)="1"),CONCATENATE("WP- ",WB!$J$4),
IF(AND($B$300="JA",NOT(LEFT(Personeelsinzet!$U$16,10)="medewerker"),LEFT(Personeelsinzet!$B$25,1)="2"),CONCATENATE("WP- ",WB!$J$5),
IF(AND($B$300="JA",NOT(LEFT(Personeelsinzet!$U$16,10)="medewerker"),LEFT(Personeelsinzet!$B$25,1)="3"),CONCATENATE("WP- ",WB!$J$6),
IF(AND($B$300="JA",NOT(LEFT(Personeelsinzet!$U$16,10)="medewerker"),LEFT(Personeelsinzet!$B$25,1)="4"),CONCATENATE("WP- ",WB!$J$7),
IF(AND($B$300="JA",NOT(LEFT(Personeelsinzet!$U$16,10)="medewerker"),LEFT(Personeelsinzet!$B$25,1)="5"),CONCATENATE("WP- ",WB!$J$8),
IF(AND($B$300="JA",NOT(LEFT(Personeelsinzet!$U$16,10)="medewerker"),LEFT(Personeelsinzet!$B$25,1)="6"),CONCATENATE("WP- ",WB!$J$9),
IF(AND($B$300="JA",NOT(LEFT(Personeelsinzet!$U$16,10)="medewerker"),LEFT(Personeelsinzet!$B$25,1)="7"),CONCATENATE("WP- ",WB!$J$10),""))))))))</f>
        <v/>
      </c>
      <c r="C1015" s="121">
        <f>IF(B1015="",0,IF(Personeelsinzet!$D$93=$AP$5,Personeelsinzet!U$25*T$303,
IF(AND(Personeelsinzet!$D$93=WB!$AP$6,Personeelskosten!$D$11=WB!$Q$5),Personeelsinzet!U$25*WB!$R$12,
IF(AND(Personeelsinzet!$D$93=WB!$AP$6,Personeelskosten!$D$11=WB!$Q$6),Personeelsinzet!U$25*WB!$R$13,""))))</f>
        <v>0</v>
      </c>
      <c r="D1015" s="122">
        <f>IF(AND(NOT(B1015=""),NOT(LEFT(Personeelsinzet!U$16,10)="medewerker")),T$302,0)</f>
        <v>0</v>
      </c>
      <c r="E1015">
        <f t="shared" si="14"/>
        <v>0</v>
      </c>
    </row>
    <row r="1016" spans="1:6" x14ac:dyDescent="0.2">
      <c r="A1016" t="str">
        <f>'Simulatie kostenplan'!$B$25</f>
        <v>Personeelskosten</v>
      </c>
      <c r="B1016" s="120" t="str">
        <f>IF('Simulatie kostenplan'!$E$36='Simulatie kostenplan'!$F$22,"",IF(AND($B$300="JA",NOT(LEFT(Personeelsinzet!$U$16,10)="medewerker"),LEFT(Personeelsinzet!$B$26,1)="1"),CONCATENATE("WP- ",WB!$J$4),
IF(AND($B$300="JA",NOT(LEFT(Personeelsinzet!$U$16,10)="medewerker"),LEFT(Personeelsinzet!$B$26,1)="2"),CONCATENATE("WP- ",WB!$J$5),
IF(AND($B$300="JA",NOT(LEFT(Personeelsinzet!$U$16,10)="medewerker"),LEFT(Personeelsinzet!$B$26,1)="3"),CONCATENATE("WP- ",WB!$J$6),
IF(AND($B$300="JA",NOT(LEFT(Personeelsinzet!$U$16,10)="medewerker"),LEFT(Personeelsinzet!$B$26,1)="4"),CONCATENATE("WP- ",WB!$J$7),
IF(AND($B$300="JA",NOT(LEFT(Personeelsinzet!$U$16,10)="medewerker"),LEFT(Personeelsinzet!$B$26,1)="5"),CONCATENATE("WP- ",WB!$J$8),
IF(AND($B$300="JA",NOT(LEFT(Personeelsinzet!$U$16,10)="medewerker"),LEFT(Personeelsinzet!$B$26,1)="6"),CONCATENATE("WP- ",WB!$J$9),
IF(AND($B$300="JA",NOT(LEFT(Personeelsinzet!$U$16,10)="medewerker"),LEFT(Personeelsinzet!$B$26,1)="7"),CONCATENATE("WP- ",WB!$J$10),""))))))))</f>
        <v/>
      </c>
      <c r="C1016" s="121">
        <f>IF(B1016="",0,IF(Personeelsinzet!$D$93=$AP$5,Personeelsinzet!U$26*T$303,
IF(AND(Personeelsinzet!$D$93=WB!$AP$6,Personeelskosten!$D$11=WB!$Q$5),Personeelsinzet!U$26*WB!$R$12,
IF(AND(Personeelsinzet!$D$93=WB!$AP$6,Personeelskosten!$D$11=WB!$Q$6),Personeelsinzet!U$26*WB!$R$13,""))))</f>
        <v>0</v>
      </c>
      <c r="D1016" s="122">
        <f>IF(AND(NOT(B1016=""),NOT(LEFT(Personeelsinzet!U$16,10)="medewerker")),T$302,0)</f>
        <v>0</v>
      </c>
      <c r="E1016">
        <f t="shared" ref="E1016:E1077" si="15">IF(OR(D1016=0,D1016=""),0,1)</f>
        <v>0</v>
      </c>
    </row>
    <row r="1017" spans="1:6" x14ac:dyDescent="0.2">
      <c r="A1017" t="str">
        <f>'Simulatie kostenplan'!$B$25</f>
        <v>Personeelskosten</v>
      </c>
      <c r="B1017" s="120" t="str">
        <f>IF('Simulatie kostenplan'!$E$36='Simulatie kostenplan'!$F$22,"",IF(AND($B$300="JA",NOT(LEFT(Personeelsinzet!$U$16,10)="medewerker"),LEFT(Personeelsinzet!$B$27,1)="1"),CONCATENATE("WP- ",WB!$J$4),
IF(AND($B$300="JA",NOT(LEFT(Personeelsinzet!$U$16,10)="medewerker"),LEFT(Personeelsinzet!$B$27,1)="2"),CONCATENATE("WP- ",WB!$J$5),
IF(AND($B$300="JA",NOT(LEFT(Personeelsinzet!$U$16,10)="medewerker"),LEFT(Personeelsinzet!$B$27,1)="3"),CONCATENATE("WP- ",WB!$J$6),
IF(AND($B$300="JA",NOT(LEFT(Personeelsinzet!$U$16,10)="medewerker"),LEFT(Personeelsinzet!$B$27,1)="4"),CONCATENATE("WP- ",WB!$J$7),
IF(AND($B$300="JA",NOT(LEFT(Personeelsinzet!$U$16,10)="medewerker"),LEFT(Personeelsinzet!$B$27,1)="5"),CONCATENATE("WP- ",WB!$J$8),
IF(AND($B$300="JA",NOT(LEFT(Personeelsinzet!$U$16,10)="medewerker"),LEFT(Personeelsinzet!$B$27,1)="6"),CONCATENATE("WP- ",WB!$J$9),
IF(AND($B$300="JA",NOT(LEFT(Personeelsinzet!$U$16,10)="medewerker"),LEFT(Personeelsinzet!$B$27,1)="7"),CONCATENATE("WP- ",WB!$J$10),""))))))))</f>
        <v/>
      </c>
      <c r="C1017" s="121">
        <f>IF(B1017="",0,IF(Personeelsinzet!$D$93=$AP$5,Personeelsinzet!U$27*T$303,
IF(AND(Personeelsinzet!$D$93=WB!$AP$6,Personeelskosten!$D$11=WB!$Q$5),Personeelsinzet!U$27*WB!$R$12,
IF(AND(Personeelsinzet!$D$93=WB!$AP$6,Personeelskosten!$D$11=WB!$Q$6),Personeelsinzet!U$27*WB!$R$13,""))))</f>
        <v>0</v>
      </c>
      <c r="D1017" s="122">
        <f>IF(AND(NOT(B1017=""),NOT(LEFT(Personeelsinzet!U$16,10)="medewerker")),T$302,0)</f>
        <v>0</v>
      </c>
      <c r="E1017">
        <f t="shared" si="15"/>
        <v>0</v>
      </c>
    </row>
    <row r="1018" spans="1:6" x14ac:dyDescent="0.2">
      <c r="A1018" t="str">
        <f>'Simulatie kostenplan'!$B$25</f>
        <v>Personeelskosten</v>
      </c>
      <c r="B1018" s="120" t="str">
        <f>IF('Simulatie kostenplan'!$E$36='Simulatie kostenplan'!$F$22,"",IF(AND($B$300="JA",NOT(LEFT(Personeelsinzet!$U$16,10)="medewerker"),LEFT(Personeelsinzet!$B$28,1)="1"),CONCATENATE("WP- ",WB!$J$4),
IF(AND($B$300="JA",NOT(LEFT(Personeelsinzet!$U$16,10)="medewerker"),LEFT(Personeelsinzet!$B$28,1)="2"),CONCATENATE("WP- ",WB!$J$5),
IF(AND($B$300="JA",NOT(LEFT(Personeelsinzet!$U$16,10)="medewerker"),LEFT(Personeelsinzet!$B$28,1)="3"),CONCATENATE("WP- ",WB!$J$6),
IF(AND($B$300="JA",NOT(LEFT(Personeelsinzet!$U$16,10)="medewerker"),LEFT(Personeelsinzet!$B$28,1)="4"),CONCATENATE("WP- ",WB!$J$7),
IF(AND($B$300="JA",NOT(LEFT(Personeelsinzet!$U$16,10)="medewerker"),LEFT(Personeelsinzet!$B$28,1)="5"),CONCATENATE("WP- ",WB!$J$8),
IF(AND($B$300="JA",NOT(LEFT(Personeelsinzet!$U$16,10)="medewerker"),LEFT(Personeelsinzet!$B$28,1)="6"),CONCATENATE("WP- ",WB!$J$9),
IF(AND($B$300="JA",NOT(LEFT(Personeelsinzet!$U$16,10)="medewerker"),LEFT(Personeelsinzet!$B$28,1)="7"),CONCATENATE("WP- ",WB!$J$10),""))))))))</f>
        <v/>
      </c>
      <c r="C1018" s="121">
        <f>IF(B1018="",0,IF(Personeelsinzet!$D$93=$AP$5,Personeelsinzet!U$28*T$303,
IF(AND(Personeelsinzet!$D$93=WB!$AP$6,Personeelskosten!$D$11=WB!$Q$5),Personeelsinzet!U$28*WB!$R$12,
IF(AND(Personeelsinzet!$D$93=WB!$AP$6,Personeelskosten!$D$11=WB!$Q$6),Personeelsinzet!U$28*WB!$R$13,""))))</f>
        <v>0</v>
      </c>
      <c r="D1018" s="122">
        <f>IF(AND(NOT(B1018=""),NOT(LEFT(Personeelsinzet!U$16,10)="medewerker")),T$302,0)</f>
        <v>0</v>
      </c>
      <c r="E1018">
        <f t="shared" si="15"/>
        <v>0</v>
      </c>
    </row>
    <row r="1019" spans="1:6" x14ac:dyDescent="0.2">
      <c r="A1019" t="str">
        <f>'Simulatie kostenplan'!$B$25</f>
        <v>Personeelskosten</v>
      </c>
      <c r="B1019" s="120" t="str">
        <f>IF('Simulatie kostenplan'!$E$36='Simulatie kostenplan'!$F$22,"",IF(AND($B$300="JA",NOT(LEFT(Personeelsinzet!$U$16,10)="medewerker"),LEFT(Personeelsinzet!$B$29,1)="1"),CONCATENATE("WP- ",WB!$J$4),
IF(AND($B$300="JA",NOT(LEFT(Personeelsinzet!$U$16,10)="medewerker"),LEFT(Personeelsinzet!$B$29,1)="2"),CONCATENATE("WP- ",WB!$J$5),
IF(AND($B$300="JA",NOT(LEFT(Personeelsinzet!$U$16,10)="medewerker"),LEFT(Personeelsinzet!$B$29,1)="3"),CONCATENATE("WP- ",WB!$J$6),
IF(AND($B$300="JA",NOT(LEFT(Personeelsinzet!$U$16,10)="medewerker"),LEFT(Personeelsinzet!$B$29,1)="4"),CONCATENATE("WP- ",WB!$J$7),
IF(AND($B$300="JA",NOT(LEFT(Personeelsinzet!$U$16,10)="medewerker"),LEFT(Personeelsinzet!$B$29,1)="5"),CONCATENATE("WP- ",WB!$J$8),
IF(AND($B$300="JA",NOT(LEFT(Personeelsinzet!$U$16,10)="medewerker"),LEFT(Personeelsinzet!$B$29,1)="6"),CONCATENATE("WP- ",WB!$J$9),
IF(AND($B$300="JA",NOT(LEFT(Personeelsinzet!$U$16,10)="medewerker"),LEFT(Personeelsinzet!$B$29,1)="7"),CONCATENATE("WP- ",WB!$J$10),""))))))))</f>
        <v/>
      </c>
      <c r="C1019" s="121">
        <f>IF(B1019="",0,IF(Personeelsinzet!$D$93=$AP$5,Personeelsinzet!U$29*T$303,
IF(AND(Personeelsinzet!$D$93=WB!$AP$6,Personeelskosten!$D$11=WB!$Q$5),Personeelsinzet!U$29*WB!$R$12,
IF(AND(Personeelsinzet!$D$93=WB!$AP$6,Personeelskosten!$D$11=WB!$Q$6),Personeelsinzet!U$29*WB!$R$13,""))))</f>
        <v>0</v>
      </c>
      <c r="D1019" s="122">
        <f>IF(AND(NOT(B1019=""),NOT(LEFT(Personeelsinzet!U$16,10)="medewerker")),T$302,0)</f>
        <v>0</v>
      </c>
      <c r="E1019">
        <f t="shared" si="15"/>
        <v>0</v>
      </c>
    </row>
    <row r="1020" spans="1:6" x14ac:dyDescent="0.2">
      <c r="A1020" t="str">
        <f>'Simulatie kostenplan'!$B$25</f>
        <v>Personeelskosten</v>
      </c>
      <c r="B1020" s="120" t="str">
        <f>IF('Simulatie kostenplan'!$E$36='Simulatie kostenplan'!$F$22,"",IF(AND($B$300="JA",NOT(LEFT(Personeelsinzet!$U$16,10)="medewerker"),LEFT(Personeelsinzet!$B$30,1)="1"),CONCATENATE("WP- ",WB!$J$4),
IF(AND($B$300="JA",NOT(LEFT(Personeelsinzet!$U$16,10)="medewerker"),LEFT(Personeelsinzet!$B$30,1)="2"),CONCATENATE("WP- ",WB!$J$5),
IF(AND($B$300="JA",NOT(LEFT(Personeelsinzet!$U$16,10)="medewerker"),LEFT(Personeelsinzet!$B$30,1)="3"),CONCATENATE("WP- ",WB!$J$6),
IF(AND($B$300="JA",NOT(LEFT(Personeelsinzet!$U$16,10)="medewerker"),LEFT(Personeelsinzet!$B$30,1)="4"),CONCATENATE("WP- ",WB!$J$7),
IF(AND($B$300="JA",NOT(LEFT(Personeelsinzet!$U$16,10)="medewerker"),LEFT(Personeelsinzet!$B$30,1)="5"),CONCATENATE("WP- ",WB!$J$8),
IF(AND($B$300="JA",NOT(LEFT(Personeelsinzet!$U$16,10)="medewerker"),LEFT(Personeelsinzet!$B$30,1)="6"),CONCATENATE("WP- ",WB!$J$9),
IF(AND($B$300="JA",NOT(LEFT(Personeelsinzet!$U$16,10)="medewerker"),LEFT(Personeelsinzet!$B$30,1)="7"),CONCATENATE("WP- ",WB!$J$10),""))))))))</f>
        <v/>
      </c>
      <c r="C1020" s="121">
        <f>IF(B1020="",0,IF(Personeelsinzet!$D$93=$AP$5,Personeelsinzet!U$30*T$303,
IF(AND(Personeelsinzet!$D$93=WB!$AP$6,Personeelskosten!$D$11=WB!$Q$5),Personeelsinzet!U$30*WB!$R$12,
IF(AND(Personeelsinzet!$D$93=WB!$AP$6,Personeelskosten!$D$11=WB!$Q$6),Personeelsinzet!U$30*WB!$R$13,""))))</f>
        <v>0</v>
      </c>
      <c r="D1020" s="122">
        <f>IF(AND(NOT(B1020=""),NOT(LEFT(Personeelsinzet!U$16,10)="medewerker")),T$302,0)</f>
        <v>0</v>
      </c>
      <c r="E1020">
        <f t="shared" si="15"/>
        <v>0</v>
      </c>
    </row>
    <row r="1021" spans="1:6" x14ac:dyDescent="0.2">
      <c r="A1021" t="str">
        <f>'Simulatie kostenplan'!$B$25</f>
        <v>Personeelskosten</v>
      </c>
      <c r="B1021" s="120" t="str">
        <f>IF('Simulatie kostenplan'!$E$36='Simulatie kostenplan'!$F$22,"",IF(AND($B$300="JA",NOT(LEFT(Personeelsinzet!$U$16,10)="medewerker"),LEFT(Personeelsinzet!$B$31,1)="1"),CONCATENATE("WP- ",WB!$J$4),
IF(AND($B$300="JA",NOT(LEFT(Personeelsinzet!$U$16,10)="medewerker"),LEFT(Personeelsinzet!$B$31,1)="2"),CONCATENATE("WP- ",WB!$J$5),
IF(AND($B$300="JA",NOT(LEFT(Personeelsinzet!$U$16,10)="medewerker"),LEFT(Personeelsinzet!$B$31,1)="3"),CONCATENATE("WP- ",WB!$J$6),
IF(AND($B$300="JA",NOT(LEFT(Personeelsinzet!$U$16,10)="medewerker"),LEFT(Personeelsinzet!$B$31,1)="4"),CONCATENATE("WP- ",WB!$J$7),
IF(AND($B$300="JA",NOT(LEFT(Personeelsinzet!$U$16,10)="medewerker"),LEFT(Personeelsinzet!$B$31,1)="5"),CONCATENATE("WP- ",WB!$J$8),
IF(AND($B$300="JA",NOT(LEFT(Personeelsinzet!$U$16,10)="medewerker"),LEFT(Personeelsinzet!$B$31,1)="6"),CONCATENATE("WP- ",WB!$J$9),
IF(AND($B$300="JA",NOT(LEFT(Personeelsinzet!$U$16,10)="medewerker"),LEFT(Personeelsinzet!$B$31,1)="7"),CONCATENATE("WP- ",WB!$J$10),""))))))))</f>
        <v/>
      </c>
      <c r="C1021" s="121">
        <f>IF(B1021="",0,IF(Personeelsinzet!$D$93=$AP$5,Personeelsinzet!U$31*T$303,
IF(AND(Personeelsinzet!$D$93=WB!$AP$6,Personeelskosten!$D$11=WB!$Q$5),Personeelsinzet!U$31*WB!$R$12,
IF(AND(Personeelsinzet!$D$93=WB!$AP$6,Personeelskosten!$D$11=WB!$Q$6),Personeelsinzet!U$31*WB!$R$13,""))))</f>
        <v>0</v>
      </c>
      <c r="D1021" s="122">
        <f>IF(AND(NOT(B1021=""),NOT(LEFT(Personeelsinzet!U$16,10)="medewerker")),T$302,0)</f>
        <v>0</v>
      </c>
      <c r="E1021">
        <f t="shared" si="15"/>
        <v>0</v>
      </c>
    </row>
    <row r="1022" spans="1:6" x14ac:dyDescent="0.2">
      <c r="A1022" t="str">
        <f>'Simulatie kostenplan'!$B$25</f>
        <v>Personeelskosten</v>
      </c>
      <c r="B1022" s="120" t="str">
        <f>IF('Simulatie kostenplan'!$E$36='Simulatie kostenplan'!$F$22,"",IF(AND($B$300="JA",NOT(LEFT(Personeelsinzet!$U$16,10)="medewerker"),LEFT(Personeelsinzet!$B$32,1)="1"),CONCATENATE("WP- ",WB!$J$4),
IF(AND($B$300="JA",NOT(LEFT(Personeelsinzet!$U$16,10)="medewerker"),LEFT(Personeelsinzet!$B$32,1)="2"),CONCATENATE("WP- ",WB!$J$5),
IF(AND($B$300="JA",NOT(LEFT(Personeelsinzet!$U$16,10)="medewerker"),LEFT(Personeelsinzet!$B$32,1)="3"),CONCATENATE("WP- ",WB!$J$6),
IF(AND($B$300="JA",NOT(LEFT(Personeelsinzet!$U$16,10)="medewerker"),LEFT(Personeelsinzet!$B$32,1)="4"),CONCATENATE("WP- ",WB!$J$7),
IF(AND($B$300="JA",NOT(LEFT(Personeelsinzet!$U$16,10)="medewerker"),LEFT(Personeelsinzet!$B$32,1)="5"),CONCATENATE("WP- ",WB!$J$8),
IF(AND($B$300="JA",NOT(LEFT(Personeelsinzet!$U$16,10)="medewerker"),LEFT(Personeelsinzet!$B$32,1)="6"),CONCATENATE("WP- ",WB!$J$9),
IF(AND($B$300="JA",NOT(LEFT(Personeelsinzet!$U$16,10)="medewerker"),LEFT(Personeelsinzet!$B$32,1)="7"),CONCATENATE("WP- ",WB!$J$10),""))))))))</f>
        <v/>
      </c>
      <c r="C1022" s="121">
        <f>IF(B1022="",0,IF(Personeelsinzet!$D$93=$AP$5,Personeelsinzet!U$32*T$303,
IF(AND(Personeelsinzet!$D$93=WB!$AP$6,Personeelskosten!$D$11=WB!$Q$5),Personeelsinzet!U$32*WB!$R$12,
IF(AND(Personeelsinzet!$D$93=WB!$AP$6,Personeelskosten!$D$11=WB!$Q$6),Personeelsinzet!U$32*WB!$R$13,""))))</f>
        <v>0</v>
      </c>
      <c r="D1022" s="122">
        <f>IF(AND(NOT(B1022=""),NOT(LEFT(Personeelsinzet!U$16,10)="medewerker")),T$302,0)</f>
        <v>0</v>
      </c>
      <c r="E1022">
        <f t="shared" si="15"/>
        <v>0</v>
      </c>
    </row>
    <row r="1023" spans="1:6" x14ac:dyDescent="0.2">
      <c r="A1023" t="str">
        <f>'Simulatie kostenplan'!$B$25</f>
        <v>Personeelskosten</v>
      </c>
      <c r="B1023" s="120" t="str">
        <f>IF('Simulatie kostenplan'!$E$36='Simulatie kostenplan'!$F$22,"",IF(AND($B$300="JA",NOT(LEFT(Personeelsinzet!$U$16,10)="medewerker"),LEFT(Personeelsinzet!$B$33,1)="1"),CONCATENATE("WP- ",WB!$J$4),
IF(AND($B$300="JA",NOT(LEFT(Personeelsinzet!$U$16,10)="medewerker"),LEFT(Personeelsinzet!$B$33,1)="2"),CONCATENATE("WP- ",WB!$J$5),
IF(AND($B$300="JA",NOT(LEFT(Personeelsinzet!$U$16,10)="medewerker"),LEFT(Personeelsinzet!$B$33,1)="3"),CONCATENATE("WP- ",WB!$J$6),
IF(AND($B$300="JA",NOT(LEFT(Personeelsinzet!$U$16,10)="medewerker"),LEFT(Personeelsinzet!$B$33,1)="4"),CONCATENATE("WP- ",WB!$J$7),
IF(AND($B$300="JA",NOT(LEFT(Personeelsinzet!$U$16,10)="medewerker"),LEFT(Personeelsinzet!$B$33,1)="5"),CONCATENATE("WP- ",WB!$J$8),
IF(AND($B$300="JA",NOT(LEFT(Personeelsinzet!$U$16,10)="medewerker"),LEFT(Personeelsinzet!$B$33,1)="6"),CONCATENATE("WP- ",WB!$J$9),
IF(AND($B$300="JA",NOT(LEFT(Personeelsinzet!$U$16,10)="medewerker"),LEFT(Personeelsinzet!$B$33,1)="7"),CONCATENATE("WP- ",WB!$J$10),""))))))))</f>
        <v/>
      </c>
      <c r="C1023" s="121">
        <f>IF(B1023="",0,IF(Personeelsinzet!$D$93=$AP$5,Personeelsinzet!U$33*T$303,
IF(AND(Personeelsinzet!$D$93=WB!$AP$6,Personeelskosten!$D$11=WB!$Q$5),Personeelsinzet!U$33*WB!$R$12,
IF(AND(Personeelsinzet!$D$93=WB!$AP$6,Personeelskosten!$D$11=WB!$Q$6),Personeelsinzet!U$33*WB!$R$13,""))))</f>
        <v>0</v>
      </c>
      <c r="D1023" s="122">
        <f>IF(AND(NOT(B1023=""),NOT(LEFT(Personeelsinzet!U$16,10)="medewerker")),T$302,0)</f>
        <v>0</v>
      </c>
      <c r="E1023">
        <f t="shared" si="15"/>
        <v>0</v>
      </c>
    </row>
    <row r="1024" spans="1:6" x14ac:dyDescent="0.2">
      <c r="A1024" t="str">
        <f>'Simulatie kostenplan'!$B$25</f>
        <v>Personeelskosten</v>
      </c>
      <c r="B1024" s="120" t="str">
        <f>IF('Simulatie kostenplan'!$E$36='Simulatie kostenplan'!$F$22,"",IF(AND($B$300="JA",NOT(LEFT(Personeelsinzet!$U$16,10)="medewerker"),LEFT(Personeelsinzet!$B$34,1)="1"),CONCATENATE("WP- ",WB!$J$4),
IF(AND($B$300="JA",NOT(LEFT(Personeelsinzet!$U$16,10)="medewerker"),LEFT(Personeelsinzet!$B$34,1)="2"),CONCATENATE("WP- ",WB!$J$5),
IF(AND($B$300="JA",NOT(LEFT(Personeelsinzet!$U$16,10)="medewerker"),LEFT(Personeelsinzet!$B$34,1)="3"),CONCATENATE("WP- ",WB!$J$6),
IF(AND($B$300="JA",NOT(LEFT(Personeelsinzet!$U$16,10)="medewerker"),LEFT(Personeelsinzet!$B$34,1)="4"),CONCATENATE("WP- ",WB!$J$7),
IF(AND($B$300="JA",NOT(LEFT(Personeelsinzet!$U$16,10)="medewerker"),LEFT(Personeelsinzet!$B$34,1)="5"),CONCATENATE("WP- ",WB!$J$8),
IF(AND($B$300="JA",NOT(LEFT(Personeelsinzet!$U$16,10)="medewerker"),LEFT(Personeelsinzet!$B$34,1)="6"),CONCATENATE("WP- ",WB!$J$9),
IF(AND($B$300="JA",NOT(LEFT(Personeelsinzet!$U$16,10)="medewerker"),LEFT(Personeelsinzet!$B$34,1)="7"),CONCATENATE("WP- ",WB!$J$10),""))))))))</f>
        <v/>
      </c>
      <c r="C1024" s="121">
        <f>IF(B1024="",0,IF(Personeelsinzet!$D$93=$AP$5,Personeelsinzet!U$34*T$303,
IF(AND(Personeelsinzet!$D$93=WB!$AP$6,Personeelskosten!$D$11=WB!$Q$5),Personeelsinzet!U$34*WB!$R$12,
IF(AND(Personeelsinzet!$D$93=WB!$AP$6,Personeelskosten!$D$11=WB!$Q$6),Personeelsinzet!U$34*WB!$R$13,""))))</f>
        <v>0</v>
      </c>
      <c r="D1024" s="122">
        <f>IF(AND(NOT(B1024=""),NOT(LEFT(Personeelsinzet!U$16,10)="medewerker")),T$302,0)</f>
        <v>0</v>
      </c>
      <c r="E1024">
        <f t="shared" si="15"/>
        <v>0</v>
      </c>
    </row>
    <row r="1025" spans="1:5" x14ac:dyDescent="0.2">
      <c r="A1025" t="str">
        <f>'Simulatie kostenplan'!$B$25</f>
        <v>Personeelskosten</v>
      </c>
      <c r="B1025" s="120" t="str">
        <f>IF('Simulatie kostenplan'!$E$36='Simulatie kostenplan'!$F$22,"",IF(AND($B$300="JA",NOT(LEFT(Personeelsinzet!$U$16,10)="medewerker"),LEFT(Personeelsinzet!$B$35,1)="1"),CONCATENATE("WP- ",WB!$J$4),
IF(AND($B$300="JA",NOT(LEFT(Personeelsinzet!$U$16,10)="medewerker"),LEFT(Personeelsinzet!$B$35,1)="2"),CONCATENATE("WP- ",WB!$J$5),
IF(AND($B$300="JA",NOT(LEFT(Personeelsinzet!$U$16,10)="medewerker"),LEFT(Personeelsinzet!$B$35,1)="3"),CONCATENATE("WP- ",WB!$J$6),
IF(AND($B$300="JA",NOT(LEFT(Personeelsinzet!$U$16,10)="medewerker"),LEFT(Personeelsinzet!$B$35,1)="4"),CONCATENATE("WP- ",WB!$J$7),
IF(AND($B$300="JA",NOT(LEFT(Personeelsinzet!$U$16,10)="medewerker"),LEFT(Personeelsinzet!$B$35,1)="5"),CONCATENATE("WP- ",WB!$J$8),
IF(AND($B$300="JA",NOT(LEFT(Personeelsinzet!$U$16,10)="medewerker"),LEFT(Personeelsinzet!$B$35,1)="6"),CONCATENATE("WP- ",WB!$J$9),
IF(AND($B$300="JA",NOT(LEFT(Personeelsinzet!$U$16,10)="medewerker"),LEFT(Personeelsinzet!$B$35,1)="7"),CONCATENATE("WP- ",WB!$J$10),""))))))))</f>
        <v/>
      </c>
      <c r="C1025" s="121">
        <f>IF(B1025="",0,IF(Personeelsinzet!$D$93=$AP$5,Personeelsinzet!U$35*T$303,
IF(AND(Personeelsinzet!$D$93=WB!$AP$6,Personeelskosten!$D$11=WB!$Q$5),Personeelsinzet!U$35*WB!$R$12,
IF(AND(Personeelsinzet!$D$93=WB!$AP$6,Personeelskosten!$D$11=WB!$Q$6),Personeelsinzet!U$35*WB!$R$13,""))))</f>
        <v>0</v>
      </c>
      <c r="D1025" s="122">
        <f>IF(AND(NOT(B1025=""),NOT(LEFT(Personeelsinzet!U$16,10)="medewerker")),T$302,0)</f>
        <v>0</v>
      </c>
      <c r="E1025">
        <f t="shared" si="15"/>
        <v>0</v>
      </c>
    </row>
    <row r="1026" spans="1:5" x14ac:dyDescent="0.2">
      <c r="A1026" t="str">
        <f>'Simulatie kostenplan'!$B$25</f>
        <v>Personeelskosten</v>
      </c>
      <c r="B1026" s="120" t="str">
        <f>IF('Simulatie kostenplan'!$E$36='Simulatie kostenplan'!$F$22,"",IF(AND($B$300="JA",NOT(LEFT(Personeelsinzet!$U$16,10)="medewerker"),LEFT(Personeelsinzet!$B$36,1)="1"),CONCATENATE("WP- ",WB!$J$4),
IF(AND($B$300="JA",NOT(LEFT(Personeelsinzet!$U$16,10)="medewerker"),LEFT(Personeelsinzet!$B$36,1)="2"),CONCATENATE("WP- ",WB!$J$5),
IF(AND($B$300="JA",NOT(LEFT(Personeelsinzet!$U$16,10)="medewerker"),LEFT(Personeelsinzet!$B$36,1)="3"),CONCATENATE("WP- ",WB!$J$6),
IF(AND($B$300="JA",NOT(LEFT(Personeelsinzet!$U$16,10)="medewerker"),LEFT(Personeelsinzet!$B$36,1)="4"),CONCATENATE("WP- ",WB!$J$7),
IF(AND($B$300="JA",NOT(LEFT(Personeelsinzet!$U$16,10)="medewerker"),LEFT(Personeelsinzet!$B$36,1)="5"),CONCATENATE("WP- ",WB!$J$8),
IF(AND($B$300="JA",NOT(LEFT(Personeelsinzet!$U$16,10)="medewerker"),LEFT(Personeelsinzet!$B$36,1)="6"),CONCATENATE("WP- ",WB!$J$9),
IF(AND($B$300="JA",NOT(LEFT(Personeelsinzet!$U$16,10)="medewerker"),LEFT(Personeelsinzet!$B$36,1)="7"),CONCATENATE("WP- ",WB!$J$10),""))))))))</f>
        <v/>
      </c>
      <c r="C1026" s="121">
        <f>IF(B1026="",0,IF(Personeelsinzet!$D$93=$AP$5,Personeelsinzet!U$36*T$303,
IF(AND(Personeelsinzet!$D$93=WB!$AP$6,Personeelskosten!$D$11=WB!$Q$5),Personeelsinzet!U$36*WB!$R$12,
IF(AND(Personeelsinzet!$D$93=WB!$AP$6,Personeelskosten!$D$11=WB!$Q$6),Personeelsinzet!U$36*WB!$R$13,""))))</f>
        <v>0</v>
      </c>
      <c r="D1026" s="122">
        <f>IF(AND(NOT(B1026=""),NOT(LEFT(Personeelsinzet!U$16,10)="medewerker")),T$302,0)</f>
        <v>0</v>
      </c>
      <c r="E1026">
        <f t="shared" si="15"/>
        <v>0</v>
      </c>
    </row>
    <row r="1027" spans="1:5" x14ac:dyDescent="0.2">
      <c r="A1027" t="str">
        <f>'Simulatie kostenplan'!$B$25</f>
        <v>Personeelskosten</v>
      </c>
      <c r="B1027" s="120" t="str">
        <f>IF('Simulatie kostenplan'!$E$36='Simulatie kostenplan'!$F$22,"",IF(AND($B$300="JA",NOT(LEFT(Personeelsinzet!$U$16,10)="medewerker"),LEFT(Personeelsinzet!$B$37,1)="1"),CONCATENATE("WP- ",WB!$J$4),
IF(AND($B$300="JA",NOT(LEFT(Personeelsinzet!$U$16,10)="medewerker"),LEFT(Personeelsinzet!$B$37,1)="2"),CONCATENATE("WP- ",WB!$J$5),
IF(AND($B$300="JA",NOT(LEFT(Personeelsinzet!$U$16,10)="medewerker"),LEFT(Personeelsinzet!$B$37,1)="3"),CONCATENATE("WP- ",WB!$J$6),
IF(AND($B$300="JA",NOT(LEFT(Personeelsinzet!$U$16,10)="medewerker"),LEFT(Personeelsinzet!$B$37,1)="4"),CONCATENATE("WP- ",WB!$J$7),
IF(AND($B$300="JA",NOT(LEFT(Personeelsinzet!$U$16,10)="medewerker"),LEFT(Personeelsinzet!$B$37,1)="5"),CONCATENATE("WP- ",WB!$J$8),
IF(AND($B$300="JA",NOT(LEFT(Personeelsinzet!$U$16,10)="medewerker"),LEFT(Personeelsinzet!$B$37,1)="6"),CONCATENATE("WP- ",WB!$J$9),
IF(AND($B$300="JA",NOT(LEFT(Personeelsinzet!$U$16,10)="medewerker"),LEFT(Personeelsinzet!$B$37,1)="7"),CONCATENATE("WP- ",WB!$J$10),""))))))))</f>
        <v/>
      </c>
      <c r="C1027" s="121">
        <f>IF(B1027="",0,IF(Personeelsinzet!$D$93=$AP$5,Personeelsinzet!U$37*T$303,
IF(AND(Personeelsinzet!$D$93=WB!$AP$6,Personeelskosten!$D$11=WB!$Q$5),Personeelsinzet!U$37*WB!$R$12,
IF(AND(Personeelsinzet!$D$93=WB!$AP$6,Personeelskosten!$D$11=WB!$Q$6),Personeelsinzet!U$37*WB!$R$13,""))))</f>
        <v>0</v>
      </c>
      <c r="D1027" s="122">
        <f>IF(AND(NOT(B1027=""),NOT(LEFT(Personeelsinzet!U$16,10)="medewerker")),T$302,0)</f>
        <v>0</v>
      </c>
      <c r="E1027">
        <f t="shared" si="15"/>
        <v>0</v>
      </c>
    </row>
    <row r="1028" spans="1:5" x14ac:dyDescent="0.2">
      <c r="A1028" t="str">
        <f>'Simulatie kostenplan'!$B$25</f>
        <v>Personeelskosten</v>
      </c>
      <c r="B1028" s="120" t="str">
        <f>IF('Simulatie kostenplan'!$E$36='Simulatie kostenplan'!$F$22,"",IF(AND($B$300="JA",NOT(LEFT(Personeelsinzet!$U$16,10)="medewerker"),LEFT(Personeelsinzet!$B$38,1)="1"),CONCATENATE("WP- ",WB!$J$4),
IF(AND($B$300="JA",NOT(LEFT(Personeelsinzet!$U$16,10)="medewerker"),LEFT(Personeelsinzet!$B$38,1)="2"),CONCATENATE("WP- ",WB!$J$5),
IF(AND($B$300="JA",NOT(LEFT(Personeelsinzet!$U$16,10)="medewerker"),LEFT(Personeelsinzet!$B$38,1)="3"),CONCATENATE("WP- ",WB!$J$6),
IF(AND($B$300="JA",NOT(LEFT(Personeelsinzet!$U$16,10)="medewerker"),LEFT(Personeelsinzet!$B$38,1)="4"),CONCATENATE("WP- ",WB!$J$7),
IF(AND($B$300="JA",NOT(LEFT(Personeelsinzet!$U$16,10)="medewerker"),LEFT(Personeelsinzet!$B$38,1)="5"),CONCATENATE("WP- ",WB!$J$8),
IF(AND($B$300="JA",NOT(LEFT(Personeelsinzet!$U$16,10)="medewerker"),LEFT(Personeelsinzet!$B$38,1)="6"),CONCATENATE("WP- ",WB!$J$9),
IF(AND($B$300="JA",NOT(LEFT(Personeelsinzet!$U$16,10)="medewerker"),LEFT(Personeelsinzet!$B$38,1)="7"),CONCATENATE("WP- ",WB!$J$10),""))))))))</f>
        <v/>
      </c>
      <c r="C1028" s="121">
        <f>IF(B1028="",0,IF(Personeelsinzet!$D$93=$AP$5,Personeelsinzet!U$38*T$303,
IF(AND(Personeelsinzet!$D$93=WB!$AP$6,Personeelskosten!$D$11=WB!$Q$5),Personeelsinzet!U$38*WB!$R$12,
IF(AND(Personeelsinzet!$D$93=WB!$AP$6,Personeelskosten!$D$11=WB!$Q$6),Personeelsinzet!U$38*WB!$R$13,""))))</f>
        <v>0</v>
      </c>
      <c r="D1028" s="122">
        <f>IF(AND(NOT(B1028=""),NOT(LEFT(Personeelsinzet!U$16,10)="medewerker")),T$302,0)</f>
        <v>0</v>
      </c>
      <c r="E1028">
        <f t="shared" si="15"/>
        <v>0</v>
      </c>
    </row>
    <row r="1029" spans="1:5" x14ac:dyDescent="0.2">
      <c r="A1029" t="str">
        <f>'Simulatie kostenplan'!$B$25</f>
        <v>Personeelskosten</v>
      </c>
      <c r="B1029" s="120" t="str">
        <f>IF('Simulatie kostenplan'!$E$36='Simulatie kostenplan'!$F$22,"",IF(AND($B$300="JA",NOT(LEFT(Personeelsinzet!$U$16,10)="medewerker"),LEFT(Personeelsinzet!$B$39,1)="1"),CONCATENATE("WP- ",WB!$J$4),
IF(AND($B$300="JA",NOT(LEFT(Personeelsinzet!$U$16,10)="medewerker"),LEFT(Personeelsinzet!$B$39,1)="2"),CONCATENATE("WP- ",WB!$J$5),
IF(AND($B$300="JA",NOT(LEFT(Personeelsinzet!$U$16,10)="medewerker"),LEFT(Personeelsinzet!$B$39,1)="3"),CONCATENATE("WP- ",WB!$J$6),
IF(AND($B$300="JA",NOT(LEFT(Personeelsinzet!$U$16,10)="medewerker"),LEFT(Personeelsinzet!$B$39,1)="4"),CONCATENATE("WP- ",WB!$J$7),
IF(AND($B$300="JA",NOT(LEFT(Personeelsinzet!$U$16,10)="medewerker"),LEFT(Personeelsinzet!$B$39,1)="5"),CONCATENATE("WP- ",WB!$J$8),
IF(AND($B$300="JA",NOT(LEFT(Personeelsinzet!$U$16,10)="medewerker"),LEFT(Personeelsinzet!$B$39,1)="6"),CONCATENATE("WP- ",WB!$J$9),
IF(AND($B$300="JA",NOT(LEFT(Personeelsinzet!$U$16,10)="medewerker"),LEFT(Personeelsinzet!$B$39,1)="7"),CONCATENATE("WP- ",WB!$J$10),""))))))))</f>
        <v/>
      </c>
      <c r="C1029" s="121">
        <f>IF(B1029="",0,IF(Personeelsinzet!$D$93=$AP$5,Personeelsinzet!U$39*T$303,
IF(AND(Personeelsinzet!$D$93=WB!$AP$6,Personeelskosten!$D$11=WB!$Q$5),Personeelsinzet!U$39*WB!$R$12,
IF(AND(Personeelsinzet!$D$93=WB!$AP$6,Personeelskosten!$D$11=WB!$Q$6),Personeelsinzet!U$39*WB!$R$13,""))))</f>
        <v>0</v>
      </c>
      <c r="D1029" s="122">
        <f>IF(AND(NOT(B1029=""),NOT(LEFT(Personeelsinzet!U$16,10)="medewerker")),T$302,0)</f>
        <v>0</v>
      </c>
      <c r="E1029">
        <f t="shared" si="15"/>
        <v>0</v>
      </c>
    </row>
    <row r="1030" spans="1:5" x14ac:dyDescent="0.2">
      <c r="A1030" t="str">
        <f>'Simulatie kostenplan'!$B$25</f>
        <v>Personeelskosten</v>
      </c>
      <c r="B1030" s="120" t="str">
        <f>IF('Simulatie kostenplan'!$E$36='Simulatie kostenplan'!$F$22,"",IF(AND($B$300="JA",NOT(LEFT(Personeelsinzet!$U$16,10)="medewerker"),LEFT(Personeelsinzet!$B$40,1)="1"),CONCATENATE("WP- ",WB!$J$4),
IF(AND($B$300="JA",NOT(LEFT(Personeelsinzet!$U$16,10)="medewerker"),LEFT(Personeelsinzet!$B$40,1)="2"),CONCATENATE("WP- ",WB!$J$5),
IF(AND($B$300="JA",NOT(LEFT(Personeelsinzet!$U$16,10)="medewerker"),LEFT(Personeelsinzet!$B$40,1)="3"),CONCATENATE("WP- ",WB!$J$6),
IF(AND($B$300="JA",NOT(LEFT(Personeelsinzet!$U$16,10)="medewerker"),LEFT(Personeelsinzet!$B$40,1)="4"),CONCATENATE("WP- ",WB!$J$7),
IF(AND($B$300="JA",NOT(LEFT(Personeelsinzet!$U$16,10)="medewerker"),LEFT(Personeelsinzet!$B$40,1)="5"),CONCATENATE("WP- ",WB!$J$8),
IF(AND($B$300="JA",NOT(LEFT(Personeelsinzet!$U$16,10)="medewerker"),LEFT(Personeelsinzet!$B$40,1)="6"),CONCATENATE("WP- ",WB!$J$9),
IF(AND($B$300="JA",NOT(LEFT(Personeelsinzet!$U$16,10)="medewerker"),LEFT(Personeelsinzet!$B$40,1)="7"),CONCATENATE("WP- ",WB!$J$10),""))))))))</f>
        <v/>
      </c>
      <c r="C1030" s="121">
        <f>IF(B1030="",0,IF(Personeelsinzet!$D$93=$AP$5,Personeelsinzet!U$40*T$303,
IF(AND(Personeelsinzet!$D$93=WB!$AP$6,Personeelskosten!$D$11=WB!$Q$5),Personeelsinzet!U$40*WB!$R$12,
IF(AND(Personeelsinzet!$D$93=WB!$AP$6,Personeelskosten!$D$11=WB!$Q$6),Personeelsinzet!U$40*WB!$R$13,""))))</f>
        <v>0</v>
      </c>
      <c r="D1030" s="122">
        <f>IF(AND(NOT(B1030=""),NOT(LEFT(Personeelsinzet!U$16,10)="medewerker")),T$302,0)</f>
        <v>0</v>
      </c>
      <c r="E1030">
        <f t="shared" si="15"/>
        <v>0</v>
      </c>
    </row>
    <row r="1031" spans="1:5" x14ac:dyDescent="0.2">
      <c r="A1031" t="str">
        <f>'Simulatie kostenplan'!$B$25</f>
        <v>Personeelskosten</v>
      </c>
      <c r="B1031" s="120" t="str">
        <f>IF('Simulatie kostenplan'!$E$36='Simulatie kostenplan'!$F$22,"",IF(AND($B$300="JA",NOT(LEFT(Personeelsinzet!$U$16,10)="medewerker"),LEFT(Personeelsinzet!$B$41,1)="1"),CONCATENATE("WP- ",WB!$J$4),
IF(AND($B$300="JA",NOT(LEFT(Personeelsinzet!$U$16,10)="medewerker"),LEFT(Personeelsinzet!$B$41,1)="2"),CONCATENATE("WP- ",WB!$J$5),
IF(AND($B$300="JA",NOT(LEFT(Personeelsinzet!$U$16,10)="medewerker"),LEFT(Personeelsinzet!$B$41,1)="3"),CONCATENATE("WP- ",WB!$J$6),
IF(AND($B$300="JA",NOT(LEFT(Personeelsinzet!$U$16,10)="medewerker"),LEFT(Personeelsinzet!$B$41,1)="4"),CONCATENATE("WP- ",WB!$J$7),
IF(AND($B$300="JA",NOT(LEFT(Personeelsinzet!$U$16,10)="medewerker"),LEFT(Personeelsinzet!$B$41,1)="5"),CONCATENATE("WP- ",WB!$J$8),
IF(AND($B$300="JA",NOT(LEFT(Personeelsinzet!$U$16,10)="medewerker"),LEFT(Personeelsinzet!$B$41,1)="6"),CONCATENATE("WP- ",WB!$J$9),
IF(AND($B$300="JA",NOT(LEFT(Personeelsinzet!$U$16,10)="medewerker"),LEFT(Personeelsinzet!$B$41,1)="7"),CONCATENATE("WP- ",WB!$J$10),""))))))))</f>
        <v/>
      </c>
      <c r="C1031" s="121">
        <f>IF(B1031="",0,IF(Personeelsinzet!$D$93=$AP$5,Personeelsinzet!U$41*T$303,
IF(AND(Personeelsinzet!$D$93=WB!$AP$6,Personeelskosten!$D$11=WB!$Q$5),Personeelsinzet!U$41*WB!$R$12,
IF(AND(Personeelsinzet!$D$93=WB!$AP$6,Personeelskosten!$D$11=WB!$Q$6),Personeelsinzet!U$41*WB!$R$13,""))))</f>
        <v>0</v>
      </c>
      <c r="D1031" s="122">
        <f>IF(AND(NOT(B1031=""),NOT(LEFT(Personeelsinzet!U$16,10)="medewerker")),T$302,0)</f>
        <v>0</v>
      </c>
      <c r="E1031">
        <f t="shared" si="15"/>
        <v>0</v>
      </c>
    </row>
    <row r="1032" spans="1:5" x14ac:dyDescent="0.2">
      <c r="A1032" t="str">
        <f>'Simulatie kostenplan'!$B$25</f>
        <v>Personeelskosten</v>
      </c>
      <c r="B1032" s="120" t="str">
        <f>IF('Simulatie kostenplan'!$E$36='Simulatie kostenplan'!$F$22,"",IF(AND($B$300="JA",NOT(LEFT(Personeelsinzet!$U$16,10)="medewerker"),LEFT(Personeelsinzet!$B$42,1)="1"),CONCATENATE("WP- ",WB!$J$4),
IF(AND($B$300="JA",NOT(LEFT(Personeelsinzet!$U$16,10)="medewerker"),LEFT(Personeelsinzet!$B$42,1)="2"),CONCATENATE("WP- ",WB!$J$5),
IF(AND($B$300="JA",NOT(LEFT(Personeelsinzet!$U$16,10)="medewerker"),LEFT(Personeelsinzet!$B$42,1)="3"),CONCATENATE("WP- ",WB!$J$6),
IF(AND($B$300="JA",NOT(LEFT(Personeelsinzet!$U$16,10)="medewerker"),LEFT(Personeelsinzet!$B$42,1)="4"),CONCATENATE("WP- ",WB!$J$7),
IF(AND($B$300="JA",NOT(LEFT(Personeelsinzet!$U$16,10)="medewerker"),LEFT(Personeelsinzet!$B$42,1)="5"),CONCATENATE("WP- ",WB!$J$8),
IF(AND($B$300="JA",NOT(LEFT(Personeelsinzet!$U$16,10)="medewerker"),LEFT(Personeelsinzet!$B$42,1)="6"),CONCATENATE("WP- ",WB!$J$9),
IF(AND($B$300="JA",NOT(LEFT(Personeelsinzet!$U$16,10)="medewerker"),LEFT(Personeelsinzet!$B$42,1)="7"),CONCATENATE("WP- ",WB!$J$10),""))))))))</f>
        <v/>
      </c>
      <c r="C1032" s="121">
        <f>IF(B1032="",0,IF(Personeelsinzet!$D$93=$AP$5,Personeelsinzet!U$42*T$303,
IF(AND(Personeelsinzet!$D$93=WB!$AP$6,Personeelskosten!$D$11=WB!$Q$5),Personeelsinzet!U$42*WB!$R$12,
IF(AND(Personeelsinzet!$D$93=WB!$AP$6,Personeelskosten!$D$11=WB!$Q$6),Personeelsinzet!U$42*WB!$R$13,""))))</f>
        <v>0</v>
      </c>
      <c r="D1032" s="122">
        <f>IF(AND(NOT(B1032=""),NOT(LEFT(Personeelsinzet!U$16,10)="medewerker")),T$302,0)</f>
        <v>0</v>
      </c>
      <c r="E1032">
        <f t="shared" si="15"/>
        <v>0</v>
      </c>
    </row>
    <row r="1033" spans="1:5" x14ac:dyDescent="0.2">
      <c r="A1033" t="str">
        <f>'Simulatie kostenplan'!$B$25</f>
        <v>Personeelskosten</v>
      </c>
      <c r="B1033" s="120" t="str">
        <f>IF('Simulatie kostenplan'!$E$36='Simulatie kostenplan'!$F$22,"",IF(AND($B$300="JA",NOT(LEFT(Personeelsinzet!$U$16,10)="medewerker"),LEFT(Personeelsinzet!$B$43,1)="1"),CONCATENATE("WP- ",WB!$J$4),
IF(AND($B$300="JA",NOT(LEFT(Personeelsinzet!$U$16,10)="medewerker"),LEFT(Personeelsinzet!$B$43,1)="2"),CONCATENATE("WP- ",WB!$J$5),
IF(AND($B$300="JA",NOT(LEFT(Personeelsinzet!$U$16,10)="medewerker"),LEFT(Personeelsinzet!$B$43,1)="3"),CONCATENATE("WP- ",WB!$J$6),
IF(AND($B$300="JA",NOT(LEFT(Personeelsinzet!$U$16,10)="medewerker"),LEFT(Personeelsinzet!$B$43,1)="4"),CONCATENATE("WP- ",WB!$J$7),
IF(AND($B$300="JA",NOT(LEFT(Personeelsinzet!$U$16,10)="medewerker"),LEFT(Personeelsinzet!$B$43,1)="5"),CONCATENATE("WP- ",WB!$J$8),
IF(AND($B$300="JA",NOT(LEFT(Personeelsinzet!$U$16,10)="medewerker"),LEFT(Personeelsinzet!$B$43,1)="6"),CONCATENATE("WP- ",WB!$J$9),
IF(AND($B$300="JA",NOT(LEFT(Personeelsinzet!$U$16,10)="medewerker"),LEFT(Personeelsinzet!$B$43,1)="7"),CONCATENATE("WP- ",WB!$J$10),""))))))))</f>
        <v/>
      </c>
      <c r="C1033" s="121">
        <f>IF(B1033="",0,IF(Personeelsinzet!$D$93=$AP$5,Personeelsinzet!U$43*T$303,
IF(AND(Personeelsinzet!$D$93=WB!$AP$6,Personeelskosten!$D$11=WB!$Q$5),Personeelsinzet!U$43*WB!$R$12,
IF(AND(Personeelsinzet!$D$93=WB!$AP$6,Personeelskosten!$D$11=WB!$Q$6),Personeelsinzet!U$43*WB!$R$13,""))))</f>
        <v>0</v>
      </c>
      <c r="D1033" s="122">
        <f>IF(AND(NOT(B1033=""),NOT(LEFT(Personeelsinzet!U$16,10)="medewerker")),T$302,0)</f>
        <v>0</v>
      </c>
      <c r="E1033">
        <f t="shared" si="15"/>
        <v>0</v>
      </c>
    </row>
    <row r="1034" spans="1:5" x14ac:dyDescent="0.2">
      <c r="A1034" t="str">
        <f>'Simulatie kostenplan'!$B$25</f>
        <v>Personeelskosten</v>
      </c>
      <c r="B1034" s="120" t="str">
        <f>IF('Simulatie kostenplan'!$E$36='Simulatie kostenplan'!$F$22,"",IF(AND($B$300="JA",NOT(LEFT(Personeelsinzet!$U$16,10)="medewerker"),LEFT(Personeelsinzet!$B$44,1)="1"),CONCATENATE("WP- ",WB!$J$4),
IF(AND($B$300="JA",NOT(LEFT(Personeelsinzet!$U$16,10)="medewerker"),LEFT(Personeelsinzet!$B$44,1)="2"),CONCATENATE("WP- ",WB!$J$5),
IF(AND($B$300="JA",NOT(LEFT(Personeelsinzet!$U$16,10)="medewerker"),LEFT(Personeelsinzet!$B$44,1)="3"),CONCATENATE("WP- ",WB!$J$6),
IF(AND($B$300="JA",NOT(LEFT(Personeelsinzet!$U$16,10)="medewerker"),LEFT(Personeelsinzet!$B$44,1)="4"),CONCATENATE("WP- ",WB!$J$7),
IF(AND($B$300="JA",NOT(LEFT(Personeelsinzet!$U$16,10)="medewerker"),LEFT(Personeelsinzet!$B$44,1)="5"),CONCATENATE("WP- ",WB!$J$8),
IF(AND($B$300="JA",NOT(LEFT(Personeelsinzet!$U$16,10)="medewerker"),LEFT(Personeelsinzet!$B$44,1)="6"),CONCATENATE("WP- ",WB!$J$9),
IF(AND($B$300="JA",NOT(LEFT(Personeelsinzet!$U$16,10)="medewerker"),LEFT(Personeelsinzet!$B$44,1)="7"),CONCATENATE("WP- ",WB!$J$10),""))))))))</f>
        <v/>
      </c>
      <c r="C1034" s="121">
        <f>IF(B1034="",0,IF(Personeelsinzet!$D$93=$AP$5,Personeelsinzet!U$44*T$303,
IF(AND(Personeelsinzet!$D$93=WB!$AP$6,Personeelskosten!$D$11=WB!$Q$5),Personeelsinzet!U$44*WB!$R$12,
IF(AND(Personeelsinzet!$D$93=WB!$AP$6,Personeelskosten!$D$11=WB!$Q$6),Personeelsinzet!U$44*WB!$R$13,""))))</f>
        <v>0</v>
      </c>
      <c r="D1034" s="122">
        <f>IF(AND(NOT(B1034=""),NOT(LEFT(Personeelsinzet!U$16,10)="medewerker")),T$302,0)</f>
        <v>0</v>
      </c>
      <c r="E1034">
        <f t="shared" si="15"/>
        <v>0</v>
      </c>
    </row>
    <row r="1035" spans="1:5" x14ac:dyDescent="0.2">
      <c r="A1035" t="str">
        <f>'Simulatie kostenplan'!$B$25</f>
        <v>Personeelskosten</v>
      </c>
      <c r="B1035" s="120" t="str">
        <f>IF('Simulatie kostenplan'!$E$36='Simulatie kostenplan'!$F$22,"",IF(AND($B$300="JA",NOT(LEFT(Personeelsinzet!$U$16,10)="medewerker"),LEFT(Personeelsinzet!$B$45,1)="1"),CONCATENATE("WP- ",WB!$J$4),
IF(AND($B$300="JA",NOT(LEFT(Personeelsinzet!$U$16,10)="medewerker"),LEFT(Personeelsinzet!$B$45,1)="2"),CONCATENATE("WP- ",WB!$J$5),
IF(AND($B$300="JA",NOT(LEFT(Personeelsinzet!$U$16,10)="medewerker"),LEFT(Personeelsinzet!$B$45,1)="3"),CONCATENATE("WP- ",WB!$J$6),
IF(AND($B$300="JA",NOT(LEFT(Personeelsinzet!$U$16,10)="medewerker"),LEFT(Personeelsinzet!$B$45,1)="4"),CONCATENATE("WP- ",WB!$J$7),
IF(AND($B$300="JA",NOT(LEFT(Personeelsinzet!$U$16,10)="medewerker"),LEFT(Personeelsinzet!$B$45,1)="5"),CONCATENATE("WP- ",WB!$J$8),
IF(AND($B$300="JA",NOT(LEFT(Personeelsinzet!$U$16,10)="medewerker"),LEFT(Personeelsinzet!$B$45,1)="6"),CONCATENATE("WP- ",WB!$J$9),
IF(AND($B$300="JA",NOT(LEFT(Personeelsinzet!$U$16,10)="medewerker"),LEFT(Personeelsinzet!$B$45,1)="7"),CONCATENATE("WP- ",WB!$J$10),""))))))))</f>
        <v/>
      </c>
      <c r="C1035" s="121">
        <f>IF(B1035="",0,IF(Personeelsinzet!$D$93=$AP$5,Personeelsinzet!U$45*T$303,
IF(AND(Personeelsinzet!$D$93=WB!$AP$6,Personeelskosten!$D$11=WB!$Q$5),Personeelsinzet!U$45*WB!$R$12,
IF(AND(Personeelsinzet!$D$93=WB!$AP$6,Personeelskosten!$D$11=WB!$Q$6),Personeelsinzet!U$45*WB!$R$13,""))))</f>
        <v>0</v>
      </c>
      <c r="D1035" s="122">
        <f>IF(AND(NOT(B1035=""),NOT(LEFT(Personeelsinzet!U$16,10)="medewerker")),T$302,0)</f>
        <v>0</v>
      </c>
      <c r="E1035">
        <f t="shared" si="15"/>
        <v>0</v>
      </c>
    </row>
    <row r="1036" spans="1:5" x14ac:dyDescent="0.2">
      <c r="A1036" t="str">
        <f>'Simulatie kostenplan'!$B$25</f>
        <v>Personeelskosten</v>
      </c>
      <c r="B1036" s="120" t="str">
        <f>IF('Simulatie kostenplan'!$E$36='Simulatie kostenplan'!$F$22,"",IF(AND($B$300="JA",NOT(LEFT(Personeelsinzet!$U$16,10)="medewerker"),LEFT(Personeelsinzet!$B$46,1)="1"),CONCATENATE("WP- ",WB!$J$4),
IF(AND($B$300="JA",NOT(LEFT(Personeelsinzet!$U$16,10)="medewerker"),LEFT(Personeelsinzet!$B$46,1)="2"),CONCATENATE("WP- ",WB!$J$5),
IF(AND($B$300="JA",NOT(LEFT(Personeelsinzet!$U$16,10)="medewerker"),LEFT(Personeelsinzet!$B$46,1)="3"),CONCATENATE("WP- ",WB!$J$6),
IF(AND($B$300="JA",NOT(LEFT(Personeelsinzet!$U$16,10)="medewerker"),LEFT(Personeelsinzet!$B$46,1)="4"),CONCATENATE("WP- ",WB!$J$7),
IF(AND($B$300="JA",NOT(LEFT(Personeelsinzet!$U$16,10)="medewerker"),LEFT(Personeelsinzet!$B$46,1)="5"),CONCATENATE("WP- ",WB!$J$8),
IF(AND($B$300="JA",NOT(LEFT(Personeelsinzet!$U$16,10)="medewerker"),LEFT(Personeelsinzet!$B$46,1)="6"),CONCATENATE("WP- ",WB!$J$9),
IF(AND($B$300="JA",NOT(LEFT(Personeelsinzet!$U$16,10)="medewerker"),LEFT(Personeelsinzet!$B$46,1)="7"),CONCATENATE("WP- ",WB!$J$10),""))))))))</f>
        <v/>
      </c>
      <c r="C1036" s="121">
        <f>IF(B1036="",0,IF(Personeelsinzet!$D$93=$AP$5,Personeelsinzet!U$46*T$303,
IF(AND(Personeelsinzet!$D$93=WB!$AP$6,Personeelskosten!$D$11=WB!$Q$5),Personeelsinzet!U$46*WB!$R$12,
IF(AND(Personeelsinzet!$D$93=WB!$AP$6,Personeelskosten!$D$11=WB!$Q$6),Personeelsinzet!U$46*WB!$R$13,""))))</f>
        <v>0</v>
      </c>
      <c r="D1036" s="122">
        <f>IF(AND(NOT(B1036=""),NOT(LEFT(Personeelsinzet!U$16,10)="medewerker")),T$302,0)</f>
        <v>0</v>
      </c>
      <c r="E1036">
        <f t="shared" si="15"/>
        <v>0</v>
      </c>
    </row>
    <row r="1037" spans="1:5" x14ac:dyDescent="0.2">
      <c r="A1037" t="str">
        <f>'Simulatie kostenplan'!$B$25</f>
        <v>Personeelskosten</v>
      </c>
      <c r="B1037" s="120" t="str">
        <f>IF('Simulatie kostenplan'!$E$36='Simulatie kostenplan'!$F$22,"",IF(AND($B$300="JA",NOT(LEFT(Personeelsinzet!$U$16,10)="medewerker"),LEFT(Personeelsinzet!$B$47,1)="1"),CONCATENATE("WP- ",WB!$J$4),
IF(AND($B$300="JA",NOT(LEFT(Personeelsinzet!$U$16,10)="medewerker"),LEFT(Personeelsinzet!$B$47,1)="2"),CONCATENATE("WP- ",WB!$J$5),
IF(AND($B$300="JA",NOT(LEFT(Personeelsinzet!$U$16,10)="medewerker"),LEFT(Personeelsinzet!$B$47,1)="3"),CONCATENATE("WP- ",WB!$J$6),
IF(AND($B$300="JA",NOT(LEFT(Personeelsinzet!$U$16,10)="medewerker"),LEFT(Personeelsinzet!$B$47,1)="4"),CONCATENATE("WP- ",WB!$J$7),
IF(AND($B$300="JA",NOT(LEFT(Personeelsinzet!$U$16,10)="medewerker"),LEFT(Personeelsinzet!$B$47,1)="5"),CONCATENATE("WP- ",WB!$J$8),
IF(AND($B$300="JA",NOT(LEFT(Personeelsinzet!$U$16,10)="medewerker"),LEFT(Personeelsinzet!$B$47,1)="6"),CONCATENATE("WP- ",WB!$J$9),
IF(AND($B$300="JA",NOT(LEFT(Personeelsinzet!$U$16,10)="medewerker"),LEFT(Personeelsinzet!$B$47,1)="7"),CONCATENATE("WP- ",WB!$J$10),""))))))))</f>
        <v/>
      </c>
      <c r="C1037" s="121">
        <f>IF(B1037="",0,IF(Personeelsinzet!$D$93=$AP$5,Personeelsinzet!U$47*T$303,
IF(AND(Personeelsinzet!$D$93=WB!$AP$6,Personeelskosten!$D$11=WB!$Q$5),Personeelsinzet!U$47*WB!$R$12,
IF(AND(Personeelsinzet!$D$93=WB!$AP$6,Personeelskosten!$D$11=WB!$Q$6),Personeelsinzet!U$47*WB!$R$13,""))))</f>
        <v>0</v>
      </c>
      <c r="D1037" s="122">
        <f>IF(AND(NOT(B1037=""),NOT(LEFT(Personeelsinzet!U$16,10)="medewerker")),T$302,0)</f>
        <v>0</v>
      </c>
      <c r="E1037">
        <f t="shared" si="15"/>
        <v>0</v>
      </c>
    </row>
    <row r="1038" spans="1:5" x14ac:dyDescent="0.2">
      <c r="A1038" t="str">
        <f>'Simulatie kostenplan'!$B$25</f>
        <v>Personeelskosten</v>
      </c>
      <c r="B1038" s="120" t="str">
        <f>IF('Simulatie kostenplan'!$E$36='Simulatie kostenplan'!$F$22,"",IF(AND($B$300="JA",NOT(LEFT(Personeelsinzet!$U$16,10)="medewerker"),LEFT(Personeelsinzet!$B$48,1)="1"),CONCATENATE("WP- ",WB!$J$4),
IF(AND($B$300="JA",NOT(LEFT(Personeelsinzet!$U$16,10)="medewerker"),LEFT(Personeelsinzet!$B$48,1)="2"),CONCATENATE("WP- ",WB!$J$5),
IF(AND($B$300="JA",NOT(LEFT(Personeelsinzet!$U$16,10)="medewerker"),LEFT(Personeelsinzet!$B$48,1)="3"),CONCATENATE("WP- ",WB!$J$6),
IF(AND($B$300="JA",NOT(LEFT(Personeelsinzet!$U$16,10)="medewerker"),LEFT(Personeelsinzet!$B$48,1)="4"),CONCATENATE("WP- ",WB!$J$7),
IF(AND($B$300="JA",NOT(LEFT(Personeelsinzet!$U$16,10)="medewerker"),LEFT(Personeelsinzet!$B$48,1)="5"),CONCATENATE("WP- ",WB!$J$8),
IF(AND($B$300="JA",NOT(LEFT(Personeelsinzet!$U$16,10)="medewerker"),LEFT(Personeelsinzet!$B$48,1)="6"),CONCATENATE("WP- ",WB!$J$9),
IF(AND($B$300="JA",NOT(LEFT(Personeelsinzet!$U$16,10)="medewerker"),LEFT(Personeelsinzet!$B$48,1)="7"),CONCATENATE("WP- ",WB!$J$10),""))))))))</f>
        <v/>
      </c>
      <c r="C1038" s="121">
        <f>IF(B1038="",0,IF(Personeelsinzet!$D$93=$AP$5,Personeelsinzet!U$48*T$303,
IF(AND(Personeelsinzet!$D$93=WB!$AP$6,Personeelskosten!$D$11=WB!$Q$5),Personeelsinzet!U$48*WB!$R$12,
IF(AND(Personeelsinzet!$D$93=WB!$AP$6,Personeelskosten!$D$11=WB!$Q$6),Personeelsinzet!U$48*WB!$R$13,""))))</f>
        <v>0</v>
      </c>
      <c r="D1038" s="122">
        <f>IF(AND(NOT(B1038=""),NOT(LEFT(Personeelsinzet!U$16,10)="medewerker")),T$302,0)</f>
        <v>0</v>
      </c>
      <c r="E1038">
        <f t="shared" si="15"/>
        <v>0</v>
      </c>
    </row>
    <row r="1039" spans="1:5" x14ac:dyDescent="0.2">
      <c r="A1039" t="str">
        <f>'Simulatie kostenplan'!$B$25</f>
        <v>Personeelskosten</v>
      </c>
      <c r="B1039" s="120" t="str">
        <f>IF('Simulatie kostenplan'!$E$36='Simulatie kostenplan'!$F$22,"",IF(AND($B$300="JA",NOT(LEFT(Personeelsinzet!$U$16,10)="medewerker"),LEFT(Personeelsinzet!$B$49,1)="1"),CONCATENATE("WP- ",WB!$J$4),
IF(AND($B$300="JA",NOT(LEFT(Personeelsinzet!$U$16,10)="medewerker"),LEFT(Personeelsinzet!$B$49,1)="2"),CONCATENATE("WP- ",WB!$J$5),
IF(AND($B$300="JA",NOT(LEFT(Personeelsinzet!$U$16,10)="medewerker"),LEFT(Personeelsinzet!$B$49,1)="3"),CONCATENATE("WP- ",WB!$J$6),
IF(AND($B$300="JA",NOT(LEFT(Personeelsinzet!$U$16,10)="medewerker"),LEFT(Personeelsinzet!$B$49,1)="4"),CONCATENATE("WP- ",WB!$J$7),
IF(AND($B$300="JA",NOT(LEFT(Personeelsinzet!$U$16,10)="medewerker"),LEFT(Personeelsinzet!$B$49,1)="5"),CONCATENATE("WP- ",WB!$J$8),
IF(AND($B$300="JA",NOT(LEFT(Personeelsinzet!$U$16,10)="medewerker"),LEFT(Personeelsinzet!$B$49,1)="6"),CONCATENATE("WP- ",WB!$J$9),
IF(AND($B$300="JA",NOT(LEFT(Personeelsinzet!$U$16,10)="medewerker"),LEFT(Personeelsinzet!$B$49,1)="7"),CONCATENATE("WP- ",WB!$J$10),""))))))))</f>
        <v/>
      </c>
      <c r="C1039" s="121">
        <f>IF(B1039="",0,IF(Personeelsinzet!$D$93=$AP$5,Personeelsinzet!U$49*T$303,
IF(AND(Personeelsinzet!$D$93=WB!$AP$6,Personeelskosten!$D$11=WB!$Q$5),Personeelsinzet!U$49*WB!$R$12,
IF(AND(Personeelsinzet!$D$93=WB!$AP$6,Personeelskosten!$D$11=WB!$Q$6),Personeelsinzet!U$49*WB!$R$13,""))))</f>
        <v>0</v>
      </c>
      <c r="D1039" s="122">
        <f>IF(AND(NOT(B1039=""),NOT(LEFT(Personeelsinzet!U$16,10)="medewerker")),T$302,0)</f>
        <v>0</v>
      </c>
      <c r="E1039">
        <f t="shared" si="15"/>
        <v>0</v>
      </c>
    </row>
    <row r="1040" spans="1:5" x14ac:dyDescent="0.2">
      <c r="A1040" t="str">
        <f>'Simulatie kostenplan'!$B$25</f>
        <v>Personeelskosten</v>
      </c>
      <c r="B1040" s="120" t="str">
        <f>IF('Simulatie kostenplan'!$E$36='Simulatie kostenplan'!$F$22,"",IF(AND($B$300="JA",NOT(LEFT(Personeelsinzet!$U$16,10)="medewerker"),LEFT(Personeelsinzet!$B$50,1)="1"),CONCATENATE("WP- ",WB!$J$4),
IF(AND($B$300="JA",NOT(LEFT(Personeelsinzet!$U$16,10)="medewerker"),LEFT(Personeelsinzet!$B$50,1)="2"),CONCATENATE("WP- ",WB!$J$5),
IF(AND($B$300="JA",NOT(LEFT(Personeelsinzet!$U$16,10)="medewerker"),LEFT(Personeelsinzet!$B$50,1)="3"),CONCATENATE("WP- ",WB!$J$6),
IF(AND($B$300="JA",NOT(LEFT(Personeelsinzet!$U$16,10)="medewerker"),LEFT(Personeelsinzet!$B$50,1)="4"),CONCATENATE("WP- ",WB!$J$7),
IF(AND($B$300="JA",NOT(LEFT(Personeelsinzet!$U$16,10)="medewerker"),LEFT(Personeelsinzet!$B$50,1)="5"),CONCATENATE("WP- ",WB!$J$8),
IF(AND($B$300="JA",NOT(LEFT(Personeelsinzet!$U$16,10)="medewerker"),LEFT(Personeelsinzet!$B$50,1)="6"),CONCATENATE("WP- ",WB!$J$9),
IF(AND($B$300="JA",NOT(LEFT(Personeelsinzet!$U$16,10)="medewerker"),LEFT(Personeelsinzet!$B$50,1)="7"),CONCATENATE("WP- ",WB!$J$10),""))))))))</f>
        <v/>
      </c>
      <c r="C1040" s="121">
        <f>IF(B1040="",0,IF(Personeelsinzet!$D$93=$AP$5,Personeelsinzet!U$50*T$303,
IF(AND(Personeelsinzet!$D$93=WB!$AP$6,Personeelskosten!$D$11=WB!$Q$5),Personeelsinzet!U$50*WB!$R$12,
IF(AND(Personeelsinzet!$D$93=WB!$AP$6,Personeelskosten!$D$11=WB!$Q$6),Personeelsinzet!U$50*WB!$R$13,""))))</f>
        <v>0</v>
      </c>
      <c r="D1040" s="122">
        <f>IF(AND(NOT(B1040=""),NOT(LEFT(Personeelsinzet!U$16,10)="medewerker")),T$302,0)</f>
        <v>0</v>
      </c>
      <c r="E1040">
        <f t="shared" si="15"/>
        <v>0</v>
      </c>
    </row>
    <row r="1041" spans="1:6" x14ac:dyDescent="0.2">
      <c r="A1041" t="str">
        <f>'Simulatie kostenplan'!$B$25</f>
        <v>Personeelskosten</v>
      </c>
      <c r="B1041" s="120" t="str">
        <f>IF('Simulatie kostenplan'!$E$36='Simulatie kostenplan'!$F$22,"",IF(AND($B$300="JA",NOT(LEFT(Personeelsinzet!$U$16,10)="medewerker"),LEFT(Personeelsinzet!$B$51,1)="1"),CONCATENATE("WP- ",WB!$J$4),
IF(AND($B$300="JA",NOT(LEFT(Personeelsinzet!$U$16,10)="medewerker"),LEFT(Personeelsinzet!$B$51,1)="2"),CONCATENATE("WP- ",WB!$J$5),
IF(AND($B$300="JA",NOT(LEFT(Personeelsinzet!$U$16,10)="medewerker"),LEFT(Personeelsinzet!$B$51,1)="3"),CONCATENATE("WP- ",WB!$J$6),
IF(AND($B$300="JA",NOT(LEFT(Personeelsinzet!$U$16,10)="medewerker"),LEFT(Personeelsinzet!$B$51,1)="4"),CONCATENATE("WP- ",WB!$J$7),
IF(AND($B$300="JA",NOT(LEFT(Personeelsinzet!$U$16,10)="medewerker"),LEFT(Personeelsinzet!$B$51,1)="5"),CONCATENATE("WP- ",WB!$J$8),
IF(AND($B$300="JA",NOT(LEFT(Personeelsinzet!$U$16,10)="medewerker"),LEFT(Personeelsinzet!$B$51,1)="6"),CONCATENATE("WP- ",WB!$J$9),
IF(AND($B$300="JA",NOT(LEFT(Personeelsinzet!$U$16,10)="medewerker"),LEFT(Personeelsinzet!$B$51,1)="7"),CONCATENATE("WP- ",WB!$J$10),""))))))))</f>
        <v/>
      </c>
      <c r="C1041" s="121">
        <f>IF(B1041="",0,IF(Personeelsinzet!$D$93=$AP$5,Personeelsinzet!U$51*T$303,
IF(AND(Personeelsinzet!$D$93=WB!$AP$6,Personeelskosten!$D$11=WB!$Q$5),Personeelsinzet!U$51*WB!$R$12,
IF(AND(Personeelsinzet!$D$93=WB!$AP$6,Personeelskosten!$D$11=WB!$Q$6),Personeelsinzet!U$51*WB!$R$13,""))))</f>
        <v>0</v>
      </c>
      <c r="D1041" s="122">
        <f>IF(AND(NOT(B1041=""),NOT(LEFT(Personeelsinzet!U$16,10)="medewerker")),T$302,0)</f>
        <v>0</v>
      </c>
      <c r="E1041">
        <f t="shared" si="15"/>
        <v>0</v>
      </c>
    </row>
    <row r="1042" spans="1:6" x14ac:dyDescent="0.2">
      <c r="A1042" t="str">
        <f>'Simulatie kostenplan'!$B$25</f>
        <v>Personeelskosten</v>
      </c>
      <c r="B1042" s="120" t="str">
        <f>IF('Simulatie kostenplan'!$E$36='Simulatie kostenplan'!$F$22,"",IF(AND($B$300="JA",NOT(LEFT(Personeelsinzet!$U$16,10)="medewerker"),LEFT(Personeelsinzet!$B$52,1)="1"),CONCATENATE("WP- ",WB!$J$4),
IF(AND($B$300="JA",NOT(LEFT(Personeelsinzet!$U$16,10)="medewerker"),LEFT(Personeelsinzet!$B$52,1)="2"),CONCATENATE("WP- ",WB!$J$5),
IF(AND($B$300="JA",NOT(LEFT(Personeelsinzet!$U$16,10)="medewerker"),LEFT(Personeelsinzet!$B$52,1)="3"),CONCATENATE("WP- ",WB!$J$6),
IF(AND($B$300="JA",NOT(LEFT(Personeelsinzet!$U$16,10)="medewerker"),LEFT(Personeelsinzet!$B$52,1)="4"),CONCATENATE("WP- ",WB!$J$7),
IF(AND($B$300="JA",NOT(LEFT(Personeelsinzet!$U$16,10)="medewerker"),LEFT(Personeelsinzet!$B$52,1)="5"),CONCATENATE("WP- ",WB!$J$8),
IF(AND($B$300="JA",NOT(LEFT(Personeelsinzet!$U$16,10)="medewerker"),LEFT(Personeelsinzet!$B$52,1)="6"),CONCATENATE("WP- ",WB!$J$9),
IF(AND($B$300="JA",NOT(LEFT(Personeelsinzet!$U$16,10)="medewerker"),LEFT(Personeelsinzet!$B$52,1)="7"),CONCATENATE("WP- ",WB!$J$10),""))))))))</f>
        <v/>
      </c>
      <c r="C1042" s="121">
        <f>IF(B1042="",0,IF(Personeelsinzet!$D$93=$AP$5,Personeelsinzet!U$52*T$303,
IF(AND(Personeelsinzet!$D$93=WB!$AP$6,Personeelskosten!$D$11=WB!$Q$5),Personeelsinzet!U$52*WB!$R$12,
IF(AND(Personeelsinzet!$D$93=WB!$AP$6,Personeelskosten!$D$11=WB!$Q$6),Personeelsinzet!U$52*WB!$R$13,""))))</f>
        <v>0</v>
      </c>
      <c r="D1042" s="122">
        <f>IF(AND(NOT(B1042=""),NOT(LEFT(Personeelsinzet!U$16,10)="medewerker")),T$302,0)</f>
        <v>0</v>
      </c>
      <c r="E1042">
        <f t="shared" si="15"/>
        <v>0</v>
      </c>
    </row>
    <row r="1043" spans="1:6" x14ac:dyDescent="0.2">
      <c r="A1043" t="str">
        <f>'Simulatie kostenplan'!$B$25</f>
        <v>Personeelskosten</v>
      </c>
      <c r="B1043" s="120" t="str">
        <f>IF('Simulatie kostenplan'!$E$36='Simulatie kostenplan'!$F$22,"",IF(AND($B$300="JA",NOT(LEFT(Personeelsinzet!$U$16,10)="medewerker"),LEFT(Personeelsinzet!$B$53,1)="1"),CONCATENATE("WP- ",WB!$J$4),
IF(AND($B$300="JA",NOT(LEFT(Personeelsinzet!$U$16,10)="medewerker"),LEFT(Personeelsinzet!$B$53,1)="2"),CONCATENATE("WP- ",WB!$J$5),
IF(AND($B$300="JA",NOT(LEFT(Personeelsinzet!$U$16,10)="medewerker"),LEFT(Personeelsinzet!$B$53,1)="3"),CONCATENATE("WP- ",WB!$J$6),
IF(AND($B$300="JA",NOT(LEFT(Personeelsinzet!$U$16,10)="medewerker"),LEFT(Personeelsinzet!$B$53,1)="4"),CONCATENATE("WP- ",WB!$J$7),
IF(AND($B$300="JA",NOT(LEFT(Personeelsinzet!$U$16,10)="medewerker"),LEFT(Personeelsinzet!$B$53,1)="5"),CONCATENATE("WP- ",WB!$J$8),
IF(AND($B$300="JA",NOT(LEFT(Personeelsinzet!$U$16,10)="medewerker"),LEFT(Personeelsinzet!$B$53,1)="6"),CONCATENATE("WP- ",WB!$J$9),
IF(AND($B$300="JA",NOT(LEFT(Personeelsinzet!$U$16,10)="medewerker"),LEFT(Personeelsinzet!$B$53,1)="7"),CONCATENATE("WP- ",WB!$J$10),""))))))))</f>
        <v/>
      </c>
      <c r="C1043" s="121">
        <f>IF(B1043="",0,IF(Personeelsinzet!$D$93=$AP$5,Personeelsinzet!U$53*T$303,
IF(AND(Personeelsinzet!$D$93=WB!$AP$6,Personeelskosten!$D$11=WB!$Q$5),Personeelsinzet!U$53*WB!$R$12,
IF(AND(Personeelsinzet!$D$93=WB!$AP$6,Personeelskosten!$D$11=WB!$Q$6),Personeelsinzet!U$53*WB!$R$13,""))))</f>
        <v>0</v>
      </c>
      <c r="D1043" s="122">
        <f>IF(AND(NOT(B1043=""),NOT(LEFT(Personeelsinzet!U$16,10)="medewerker")),T$302,0)</f>
        <v>0</v>
      </c>
      <c r="E1043">
        <f t="shared" si="15"/>
        <v>0</v>
      </c>
    </row>
    <row r="1044" spans="1:6" x14ac:dyDescent="0.2">
      <c r="A1044" t="str">
        <f>'Simulatie kostenplan'!$B$25</f>
        <v>Personeelskosten</v>
      </c>
      <c r="B1044" s="120" t="str">
        <f>IF('Simulatie kostenplan'!$E$36='Simulatie kostenplan'!$F$22,"",IF(AND($B$300="JA",NOT(LEFT(Personeelsinzet!$U$16,10)="medewerker"),LEFT(Personeelsinzet!$B$54,1)="1"),CONCATENATE("WP- ",WB!$J$4),
IF(AND($B$300="JA",NOT(LEFT(Personeelsinzet!$U$16,10)="medewerker"),LEFT(Personeelsinzet!$B$54,1)="2"),CONCATENATE("WP- ",WB!$J$5),
IF(AND($B$300="JA",NOT(LEFT(Personeelsinzet!$U$16,10)="medewerker"),LEFT(Personeelsinzet!$B$54,1)="3"),CONCATENATE("WP- ",WB!$J$6),
IF(AND($B$300="JA",NOT(LEFT(Personeelsinzet!$U$16,10)="medewerker"),LEFT(Personeelsinzet!$B$54,1)="4"),CONCATENATE("WP- ",WB!$J$7),
IF(AND($B$300="JA",NOT(LEFT(Personeelsinzet!$U$16,10)="medewerker"),LEFT(Personeelsinzet!$B$54,1)="5"),CONCATENATE("WP- ",WB!$J$8),
IF(AND($B$300="JA",NOT(LEFT(Personeelsinzet!$U$16,10)="medewerker"),LEFT(Personeelsinzet!$B$54,1)="6"),CONCATENATE("WP- ",WB!$J$9),
IF(AND($B$300="JA",NOT(LEFT(Personeelsinzet!$U$16,10)="medewerker"),LEFT(Personeelsinzet!$B$54,1)="7"),CONCATENATE("WP- ",WB!$J$10),""))))))))</f>
        <v/>
      </c>
      <c r="C1044" s="121">
        <f>IF(B1044="",0,IF(Personeelsinzet!$D$93=$AP$5,Personeelsinzet!U$54*T$303,
IF(AND(Personeelsinzet!$D$93=WB!$AP$6,Personeelskosten!$D$11=WB!$Q$5),Personeelsinzet!U$54*WB!$R$12,
IF(AND(Personeelsinzet!$D$93=WB!$AP$6,Personeelskosten!$D$11=WB!$Q$6),Personeelsinzet!U$54*WB!$R$13,""))))</f>
        <v>0</v>
      </c>
      <c r="D1044" s="122">
        <f>IF(AND(NOT(B1044=""),NOT(LEFT(Personeelsinzet!U$16,10)="medewerker")),T$302,0)</f>
        <v>0</v>
      </c>
      <c r="E1044">
        <f t="shared" si="15"/>
        <v>0</v>
      </c>
    </row>
    <row r="1045" spans="1:6" x14ac:dyDescent="0.2">
      <c r="A1045" t="str">
        <f>'Simulatie kostenplan'!$B$25</f>
        <v>Personeelskosten</v>
      </c>
      <c r="B1045" s="120" t="str">
        <f>IF('Simulatie kostenplan'!$E$36='Simulatie kostenplan'!$F$22,"",IF(AND($B$300="JA",NOT(LEFT(Personeelsinzet!$U$16,10)="medewerker"),LEFT(Personeelsinzet!$B$55,1)="1"),CONCATENATE("WP- ",WB!$J$4),
IF(AND($B$300="JA",NOT(LEFT(Personeelsinzet!$U$16,10)="medewerker"),LEFT(Personeelsinzet!$B$55,1)="2"),CONCATENATE("WP- ",WB!$J$5),
IF(AND($B$300="JA",NOT(LEFT(Personeelsinzet!$U$16,10)="medewerker"),LEFT(Personeelsinzet!$B$55,1)="3"),CONCATENATE("WP- ",WB!$J$6),
IF(AND($B$300="JA",NOT(LEFT(Personeelsinzet!$U$16,10)="medewerker"),LEFT(Personeelsinzet!$B$55,1)="4"),CONCATENATE("WP- ",WB!$J$7),
IF(AND($B$300="JA",NOT(LEFT(Personeelsinzet!$U$16,10)="medewerker"),LEFT(Personeelsinzet!$B$55,1)="5"),CONCATENATE("WP- ",WB!$J$8),
IF(AND($B$300="JA",NOT(LEFT(Personeelsinzet!$U$16,10)="medewerker"),LEFT(Personeelsinzet!$B$55,1)="6"),CONCATENATE("WP- ",WB!$J$9),
IF(AND($B$300="JA",NOT(LEFT(Personeelsinzet!$U$16,10)="medewerker"),LEFT(Personeelsinzet!$B$55,1)="7"),CONCATENATE("WP- ",WB!$J$10),""))))))))</f>
        <v/>
      </c>
      <c r="C1045" s="121">
        <f>IF(B1045="",0,IF(Personeelsinzet!$D$93=$AP$5,Personeelsinzet!U$55*T$303,
IF(AND(Personeelsinzet!$D$93=WB!$AP$6,Personeelskosten!$D$11=WB!$Q$5),Personeelsinzet!U$55*WB!$R$12,
IF(AND(Personeelsinzet!$D$93=WB!$AP$6,Personeelskosten!$D$11=WB!$Q$6),Personeelsinzet!U$55*WB!$R$13,""))))</f>
        <v>0</v>
      </c>
      <c r="D1045" s="122">
        <f>IF(AND(NOT(B1045=""),NOT(LEFT(Personeelsinzet!U$16,10)="medewerker")),T$302,0)</f>
        <v>0</v>
      </c>
      <c r="E1045">
        <f t="shared" si="15"/>
        <v>0</v>
      </c>
    </row>
    <row r="1046" spans="1:6" x14ac:dyDescent="0.2">
      <c r="A1046" t="str">
        <f>'Simulatie kostenplan'!$B$25</f>
        <v>Personeelskosten</v>
      </c>
      <c r="B1046" s="120" t="str">
        <f>IF('Simulatie kostenplan'!$E$36='Simulatie kostenplan'!$F$22,"",IF(AND($B$300="JA",NOT(LEFT(Personeelsinzet!$V$16,10)="medewerker"),LEFT(Personeelsinzet!$B$21,1)="1"),CONCATENATE("WP- ",WB!$J$4),
IF(AND($B$300="JA",NOT(LEFT(Personeelsinzet!$V$16,10)="medewerker"),LEFT(Personeelsinzet!$B$21,1)="2"),CONCATENATE("WP- ",WB!$J$5),
IF(AND($B$300="JA",NOT(LEFT(Personeelsinzet!$V$16,10)="medewerker"),LEFT(Personeelsinzet!$B$21,1)="3"),CONCATENATE("WP- ",WB!$J$6),
IF(AND($B$300="JA",NOT(LEFT(Personeelsinzet!$V$16,10)="medewerker"),LEFT(Personeelsinzet!$B$21,1)="4"),CONCATENATE("WP- ",WB!$J$7),
IF(AND($B$300="JA",NOT(LEFT(Personeelsinzet!$V$16,10)="medewerker"),LEFT(Personeelsinzet!$B$21,1)="5"),CONCATENATE("WP- ",WB!$J$8),
IF(AND($B$300="JA",NOT(LEFT(Personeelsinzet!$V$16,10)="medewerker"),LEFT(Personeelsinzet!$B$21,1)="6"),CONCATENATE("WP- ",WB!$J$9),
IF(AND($B$300="JA",NOT(LEFT(Personeelsinzet!$V$16,10)="medewerker"),LEFT(Personeelsinzet!$B$21,1)="7"),CONCATENATE("WP- ",WB!$J$10),""))))))))</f>
        <v/>
      </c>
      <c r="C1046" s="121">
        <f>IF(B1046="",0,IF(Personeelsinzet!$D$93=$AP$5,Personeelsinzet!V$21*U$303,
IF(AND(Personeelsinzet!$D$93=WB!$AP$6,Personeelskosten!$D$11=WB!$Q$5),Personeelsinzet!V$21*WB!$R$12,
IF(AND(Personeelsinzet!$D$93=WB!$AP$6,Personeelskosten!$D$11=WB!$Q$6),Personeelsinzet!V$21*WB!$R$13,""))))</f>
        <v>0</v>
      </c>
      <c r="D1046" s="122">
        <f>IF(AND(NOT(B1046=""),NOT(LEFT(Personeelsinzet!V$16,10)="medewerker")),U$302,0)</f>
        <v>0</v>
      </c>
      <c r="E1046">
        <f t="shared" si="15"/>
        <v>0</v>
      </c>
      <c r="F1046" s="120"/>
    </row>
    <row r="1047" spans="1:6" x14ac:dyDescent="0.2">
      <c r="A1047" t="str">
        <f>'Simulatie kostenplan'!$B$25</f>
        <v>Personeelskosten</v>
      </c>
      <c r="B1047" s="120" t="str">
        <f>IF('Simulatie kostenplan'!$E$36='Simulatie kostenplan'!$F$22,"",IF(AND($B$300="JA",NOT(LEFT(Personeelsinzet!$V$16,10)="medewerker"),LEFT(Personeelsinzet!$B$22,1)="1"),CONCATENATE("WP- ",WB!$J$4),
IF(AND($B$300="JA",NOT(LEFT(Personeelsinzet!$V$16,10)="medewerker"),LEFT(Personeelsinzet!$B$22,1)="2"),CONCATENATE("WP- ",WB!$J$5),
IF(AND($B$300="JA",NOT(LEFT(Personeelsinzet!$V$16,10)="medewerker"),LEFT(Personeelsinzet!$B$22,1)="3"),CONCATENATE("WP- ",WB!$J$6),
IF(AND($B$300="JA",NOT(LEFT(Personeelsinzet!$V$16,10)="medewerker"),LEFT(Personeelsinzet!$B$22,1)="4"),CONCATENATE("WP- ",WB!$J$7),
IF(AND($B$300="JA",NOT(LEFT(Personeelsinzet!$V$16,10)="medewerker"),LEFT(Personeelsinzet!$B$22,1)="5"),CONCATENATE("WP- ",WB!$J$8),
IF(AND($B$300="JA",NOT(LEFT(Personeelsinzet!$V$16,10)="medewerker"),LEFT(Personeelsinzet!$B$22,1)="6"),CONCATENATE("WP- ",WB!$J$9),
IF(AND($B$300="JA",NOT(LEFT(Personeelsinzet!$V$16,10)="medewerker"),LEFT(Personeelsinzet!$B$22,1)="7"),CONCATENATE("WP- ",WB!$J$10),""))))))))</f>
        <v/>
      </c>
      <c r="C1047" s="121">
        <f>IF(B1047="",0,IF(Personeelsinzet!$D$93=$AP$5,Personeelsinzet!V$22*U$303,
IF(AND(Personeelsinzet!$D$93=WB!$AP$6,Personeelskosten!$D$11=WB!$Q$5),Personeelsinzet!V$22*WB!$R$12,
IF(AND(Personeelsinzet!$D$93=WB!$AP$6,Personeelskosten!$D$11=WB!$Q$6),Personeelsinzet!V$22*WB!$R$13,""))))</f>
        <v>0</v>
      </c>
      <c r="D1047" s="122">
        <f>IF(AND(NOT(B1047=""),NOT(LEFT(Personeelsinzet!V$16,10)="medewerker")),U$302,0)</f>
        <v>0</v>
      </c>
      <c r="E1047">
        <f t="shared" si="15"/>
        <v>0</v>
      </c>
    </row>
    <row r="1048" spans="1:6" x14ac:dyDescent="0.2">
      <c r="A1048" t="str">
        <f>'Simulatie kostenplan'!$B$25</f>
        <v>Personeelskosten</v>
      </c>
      <c r="B1048" s="120" t="str">
        <f>IF('Simulatie kostenplan'!$E$36='Simulatie kostenplan'!$F$22,"",IF(AND($B$300="JA",NOT(LEFT(Personeelsinzet!$V$16,10)="medewerker"),LEFT(Personeelsinzet!$B$23,1)="1"),CONCATENATE("WP- ",WB!$J$4),
IF(AND($B$300="JA",NOT(LEFT(Personeelsinzet!$V$16,10)="medewerker"),LEFT(Personeelsinzet!$B$23,1)="2"),CONCATENATE("WP- ",WB!$J$5),
IF(AND($B$300="JA",NOT(LEFT(Personeelsinzet!$V$16,10)="medewerker"),LEFT(Personeelsinzet!$B$23,1)="3"),CONCATENATE("WP- ",WB!$J$6),
IF(AND($B$300="JA",NOT(LEFT(Personeelsinzet!$V$16,10)="medewerker"),LEFT(Personeelsinzet!$B$23,1)="4"),CONCATENATE("WP- ",WB!$J$7),
IF(AND($B$300="JA",NOT(LEFT(Personeelsinzet!$V$16,10)="medewerker"),LEFT(Personeelsinzet!$B$23,1)="5"),CONCATENATE("WP- ",WB!$J$8),
IF(AND($B$300="JA",NOT(LEFT(Personeelsinzet!$V$16,10)="medewerker"),LEFT(Personeelsinzet!$B$23,1)="6"),CONCATENATE("WP- ",WB!$J$9),
IF(AND($B$300="JA",NOT(LEFT(Personeelsinzet!$V$16,10)="medewerker"),LEFT(Personeelsinzet!$B$23,1)="7"),CONCATENATE("WP- ",WB!$J$10),""))))))))</f>
        <v/>
      </c>
      <c r="C1048" s="121">
        <f>IF(B1048="",0,IF(Personeelsinzet!$D$93=$AP$5,Personeelsinzet!V$23*U$303,
IF(AND(Personeelsinzet!$D$93=WB!$AP$6,Personeelskosten!$D$11=WB!$Q$5),Personeelsinzet!V$23*WB!$R$12,
IF(AND(Personeelsinzet!$D$93=WB!$AP$6,Personeelskosten!$D$11=WB!$Q$6),Personeelsinzet!V$23*WB!$R$13,""))))</f>
        <v>0</v>
      </c>
      <c r="D1048" s="122">
        <f>IF(AND(NOT(B1048=""),NOT(LEFT(Personeelsinzet!V$16,10)="medewerker")),U$302,0)</f>
        <v>0</v>
      </c>
      <c r="E1048">
        <f t="shared" si="15"/>
        <v>0</v>
      </c>
    </row>
    <row r="1049" spans="1:6" x14ac:dyDescent="0.2">
      <c r="A1049" t="str">
        <f>'Simulatie kostenplan'!$B$25</f>
        <v>Personeelskosten</v>
      </c>
      <c r="B1049" s="120" t="str">
        <f>IF('Simulatie kostenplan'!$E$36='Simulatie kostenplan'!$F$22,"",IF(AND($B$300="JA",NOT(LEFT(Personeelsinzet!$V$16,10)="medewerker"),LEFT(Personeelsinzet!$B$24,1)="1"),CONCATENATE("WP- ",WB!$J$4),
IF(AND($B$300="JA",NOT(LEFT(Personeelsinzet!$V$16,10)="medewerker"),LEFT(Personeelsinzet!$B$24,1)="2"),CONCATENATE("WP- ",WB!$J$5),
IF(AND($B$300="JA",NOT(LEFT(Personeelsinzet!$V$16,10)="medewerker"),LEFT(Personeelsinzet!$B$24,1)="3"),CONCATENATE("WP- ",WB!$J$6),
IF(AND($B$300="JA",NOT(LEFT(Personeelsinzet!$V$16,10)="medewerker"),LEFT(Personeelsinzet!$B$24,1)="4"),CONCATENATE("WP- ",WB!$J$7),
IF(AND($B$300="JA",NOT(LEFT(Personeelsinzet!$V$16,10)="medewerker"),LEFT(Personeelsinzet!$B$24,1)="5"),CONCATENATE("WP- ",WB!$J$8),
IF(AND($B$300="JA",NOT(LEFT(Personeelsinzet!$V$16,10)="medewerker"),LEFT(Personeelsinzet!$B$24,1)="6"),CONCATENATE("WP- ",WB!$J$9),
IF(AND($B$300="JA",NOT(LEFT(Personeelsinzet!$V$16,10)="medewerker"),LEFT(Personeelsinzet!$B$24,1)="7"),CONCATENATE("WP- ",WB!$J$10),""))))))))</f>
        <v/>
      </c>
      <c r="C1049" s="121">
        <f>IF(B1049="",0,IF(Personeelsinzet!$D$93=$AP$5,Personeelsinzet!V$24*U$303,
IF(AND(Personeelsinzet!$D$93=WB!$AP$6,Personeelskosten!$D$11=WB!$Q$5),Personeelsinzet!V$24*WB!$R$12,
IF(AND(Personeelsinzet!$D$93=WB!$AP$6,Personeelskosten!$D$11=WB!$Q$6),Personeelsinzet!V$24*WB!$R$13,""))))</f>
        <v>0</v>
      </c>
      <c r="D1049" s="122">
        <f>IF(AND(NOT(B1049=""),NOT(LEFT(Personeelsinzet!V$16,10)="medewerker")),U$302,0)</f>
        <v>0</v>
      </c>
      <c r="E1049">
        <f t="shared" si="15"/>
        <v>0</v>
      </c>
    </row>
    <row r="1050" spans="1:6" x14ac:dyDescent="0.2">
      <c r="A1050" t="str">
        <f>'Simulatie kostenplan'!$B$25</f>
        <v>Personeelskosten</v>
      </c>
      <c r="B1050" s="120" t="str">
        <f>IF('Simulatie kostenplan'!$E$36='Simulatie kostenplan'!$F$22,"",IF(AND($B$300="JA",NOT(LEFT(Personeelsinzet!$V$16,10)="medewerker"),LEFT(Personeelsinzet!$B$25,1)="1"),CONCATENATE("WP- ",WB!$J$4),
IF(AND($B$300="JA",NOT(LEFT(Personeelsinzet!$V$16,10)="medewerker"),LEFT(Personeelsinzet!$B$25,1)="2"),CONCATENATE("WP- ",WB!$J$5),
IF(AND($B$300="JA",NOT(LEFT(Personeelsinzet!$V$16,10)="medewerker"),LEFT(Personeelsinzet!$B$25,1)="3"),CONCATENATE("WP- ",WB!$J$6),
IF(AND($B$300="JA",NOT(LEFT(Personeelsinzet!$V$16,10)="medewerker"),LEFT(Personeelsinzet!$B$25,1)="4"),CONCATENATE("WP- ",WB!$J$7),
IF(AND($B$300="JA",NOT(LEFT(Personeelsinzet!$V$16,10)="medewerker"),LEFT(Personeelsinzet!$B$25,1)="5"),CONCATENATE("WP- ",WB!$J$8),
IF(AND($B$300="JA",NOT(LEFT(Personeelsinzet!$V$16,10)="medewerker"),LEFT(Personeelsinzet!$B$25,1)="6"),CONCATENATE("WP- ",WB!$J$9),
IF(AND($B$300="JA",NOT(LEFT(Personeelsinzet!$V$16,10)="medewerker"),LEFT(Personeelsinzet!$B$25,1)="7"),CONCATENATE("WP- ",WB!$J$10),""))))))))</f>
        <v/>
      </c>
      <c r="C1050" s="121">
        <f>IF(B1050="",0,IF(Personeelsinzet!$D$93=$AP$5,Personeelsinzet!V$25*U$303,
IF(AND(Personeelsinzet!$D$93=WB!$AP$6,Personeelskosten!$D$11=WB!$Q$5),Personeelsinzet!V$25*WB!$R$12,
IF(AND(Personeelsinzet!$D$93=WB!$AP$6,Personeelskosten!$D$11=WB!$Q$6),Personeelsinzet!V$25*WB!$R$13,""))))</f>
        <v>0</v>
      </c>
      <c r="D1050" s="122">
        <f>IF(AND(NOT(B1050=""),NOT(LEFT(Personeelsinzet!V$16,10)="medewerker")),U$302,0)</f>
        <v>0</v>
      </c>
      <c r="E1050">
        <f t="shared" si="15"/>
        <v>0</v>
      </c>
    </row>
    <row r="1051" spans="1:6" x14ac:dyDescent="0.2">
      <c r="A1051" t="str">
        <f>'Simulatie kostenplan'!$B$25</f>
        <v>Personeelskosten</v>
      </c>
      <c r="B1051" s="120" t="str">
        <f>IF('Simulatie kostenplan'!$E$36='Simulatie kostenplan'!$F$22,"",IF(AND($B$300="JA",NOT(LEFT(Personeelsinzet!$V$16,10)="medewerker"),LEFT(Personeelsinzet!$B$26,1)="1"),CONCATENATE("WP- ",WB!$J$4),
IF(AND($B$300="JA",NOT(LEFT(Personeelsinzet!$V$16,10)="medewerker"),LEFT(Personeelsinzet!$B$26,1)="2"),CONCATENATE("WP- ",WB!$J$5),
IF(AND($B$300="JA",NOT(LEFT(Personeelsinzet!$V$16,10)="medewerker"),LEFT(Personeelsinzet!$B$26,1)="3"),CONCATENATE("WP- ",WB!$J$6),
IF(AND($B$300="JA",NOT(LEFT(Personeelsinzet!$V$16,10)="medewerker"),LEFT(Personeelsinzet!$B$26,1)="4"),CONCATENATE("WP- ",WB!$J$7),
IF(AND($B$300="JA",NOT(LEFT(Personeelsinzet!$V$16,10)="medewerker"),LEFT(Personeelsinzet!$B$26,1)="5"),CONCATENATE("WP- ",WB!$J$8),
IF(AND($B$300="JA",NOT(LEFT(Personeelsinzet!$V$16,10)="medewerker"),LEFT(Personeelsinzet!$B$26,1)="6"),CONCATENATE("WP- ",WB!$J$9),
IF(AND($B$300="JA",NOT(LEFT(Personeelsinzet!$V$16,10)="medewerker"),LEFT(Personeelsinzet!$B$26,1)="7"),CONCATENATE("WP- ",WB!$J$10),""))))))))</f>
        <v/>
      </c>
      <c r="C1051" s="121">
        <f>IF(B1051="",0,IF(Personeelsinzet!$D$93=$AP$5,Personeelsinzet!V$26*U$303,
IF(AND(Personeelsinzet!$D$93=WB!$AP$6,Personeelskosten!$D$11=WB!$Q$5),Personeelsinzet!V$26*WB!$R$12,
IF(AND(Personeelsinzet!$D$93=WB!$AP$6,Personeelskosten!$D$11=WB!$Q$6),Personeelsinzet!V$26*WB!$R$13,""))))</f>
        <v>0</v>
      </c>
      <c r="D1051" s="122">
        <f>IF(AND(NOT(B1051=""),NOT(LEFT(Personeelsinzet!V$16,10)="medewerker")),U$302,0)</f>
        <v>0</v>
      </c>
      <c r="E1051">
        <f t="shared" si="15"/>
        <v>0</v>
      </c>
    </row>
    <row r="1052" spans="1:6" x14ac:dyDescent="0.2">
      <c r="A1052" t="str">
        <f>'Simulatie kostenplan'!$B$25</f>
        <v>Personeelskosten</v>
      </c>
      <c r="B1052" s="120" t="str">
        <f>IF('Simulatie kostenplan'!$E$36='Simulatie kostenplan'!$F$22,"",IF(AND($B$300="JA",NOT(LEFT(Personeelsinzet!$V$16,10)="medewerker"),LEFT(Personeelsinzet!$B$27,1)="1"),CONCATENATE("WP- ",WB!$J$4),
IF(AND($B$300="JA",NOT(LEFT(Personeelsinzet!$V$16,10)="medewerker"),LEFT(Personeelsinzet!$B$27,1)="2"),CONCATENATE("WP- ",WB!$J$5),
IF(AND($B$300="JA",NOT(LEFT(Personeelsinzet!$V$16,10)="medewerker"),LEFT(Personeelsinzet!$B$27,1)="3"),CONCATENATE("WP- ",WB!$J$6),
IF(AND($B$300="JA",NOT(LEFT(Personeelsinzet!$V$16,10)="medewerker"),LEFT(Personeelsinzet!$B$27,1)="4"),CONCATENATE("WP- ",WB!$J$7),
IF(AND($B$300="JA",NOT(LEFT(Personeelsinzet!$V$16,10)="medewerker"),LEFT(Personeelsinzet!$B$27,1)="5"),CONCATENATE("WP- ",WB!$J$8),
IF(AND($B$300="JA",NOT(LEFT(Personeelsinzet!$V$16,10)="medewerker"),LEFT(Personeelsinzet!$B$27,1)="6"),CONCATENATE("WP- ",WB!$J$9),
IF(AND($B$300="JA",NOT(LEFT(Personeelsinzet!$V$16,10)="medewerker"),LEFT(Personeelsinzet!$B$27,1)="7"),CONCATENATE("WP- ",WB!$J$10),""))))))))</f>
        <v/>
      </c>
      <c r="C1052" s="121">
        <f>IF(B1052="",0,IF(Personeelsinzet!$D$93=$AP$5,Personeelsinzet!V$27*U$303,
IF(AND(Personeelsinzet!$D$93=WB!$AP$6,Personeelskosten!$D$11=WB!$Q$5),Personeelsinzet!V$27*WB!$R$12,
IF(AND(Personeelsinzet!$D$93=WB!$AP$6,Personeelskosten!$D$11=WB!$Q$6),Personeelsinzet!V$27*WB!$R$13,""))))</f>
        <v>0</v>
      </c>
      <c r="D1052" s="122">
        <f>IF(AND(NOT(B1052=""),NOT(LEFT(Personeelsinzet!V$16,10)="medewerker")),U$302,0)</f>
        <v>0</v>
      </c>
      <c r="E1052">
        <f t="shared" si="15"/>
        <v>0</v>
      </c>
    </row>
    <row r="1053" spans="1:6" x14ac:dyDescent="0.2">
      <c r="A1053" t="str">
        <f>'Simulatie kostenplan'!$B$25</f>
        <v>Personeelskosten</v>
      </c>
      <c r="B1053" s="120" t="str">
        <f>IF('Simulatie kostenplan'!$E$36='Simulatie kostenplan'!$F$22,"",IF(AND($B$300="JA",NOT(LEFT(Personeelsinzet!$V$16,10)="medewerker"),LEFT(Personeelsinzet!$B$28,1)="1"),CONCATENATE("WP- ",WB!$J$4),
IF(AND($B$300="JA",NOT(LEFT(Personeelsinzet!$V$16,10)="medewerker"),LEFT(Personeelsinzet!$B$28,1)="2"),CONCATENATE("WP- ",WB!$J$5),
IF(AND($B$300="JA",NOT(LEFT(Personeelsinzet!$V$16,10)="medewerker"),LEFT(Personeelsinzet!$B$28,1)="3"),CONCATENATE("WP- ",WB!$J$6),
IF(AND($B$300="JA",NOT(LEFT(Personeelsinzet!$V$16,10)="medewerker"),LEFT(Personeelsinzet!$B$28,1)="4"),CONCATENATE("WP- ",WB!$J$7),
IF(AND($B$300="JA",NOT(LEFT(Personeelsinzet!$V$16,10)="medewerker"),LEFT(Personeelsinzet!$B$28,1)="5"),CONCATENATE("WP- ",WB!$J$8),
IF(AND($B$300="JA",NOT(LEFT(Personeelsinzet!$V$16,10)="medewerker"),LEFT(Personeelsinzet!$B$28,1)="6"),CONCATENATE("WP- ",WB!$J$9),
IF(AND($B$300="JA",NOT(LEFT(Personeelsinzet!$V$16,10)="medewerker"),LEFT(Personeelsinzet!$B$28,1)="7"),CONCATENATE("WP- ",WB!$J$10),""))))))))</f>
        <v/>
      </c>
      <c r="C1053" s="121">
        <f>IF(B1053="",0,IF(Personeelsinzet!$D$93=$AP$5,Personeelsinzet!V$28*U$303,
IF(AND(Personeelsinzet!$D$93=WB!$AP$6,Personeelskosten!$D$11=WB!$Q$5),Personeelsinzet!V$28*WB!$R$12,
IF(AND(Personeelsinzet!$D$93=WB!$AP$6,Personeelskosten!$D$11=WB!$Q$6),Personeelsinzet!V$28*WB!$R$13,""))))</f>
        <v>0</v>
      </c>
      <c r="D1053" s="122">
        <f>IF(AND(NOT(B1053=""),NOT(LEFT(Personeelsinzet!V$16,10)="medewerker")),U$302,0)</f>
        <v>0</v>
      </c>
      <c r="E1053">
        <f t="shared" si="15"/>
        <v>0</v>
      </c>
    </row>
    <row r="1054" spans="1:6" x14ac:dyDescent="0.2">
      <c r="A1054" t="str">
        <f>'Simulatie kostenplan'!$B$25</f>
        <v>Personeelskosten</v>
      </c>
      <c r="B1054" s="120" t="str">
        <f>IF('Simulatie kostenplan'!$E$36='Simulatie kostenplan'!$F$22,"",IF(AND($B$300="JA",NOT(LEFT(Personeelsinzet!$V$16,10)="medewerker"),LEFT(Personeelsinzet!$B$29,1)="1"),CONCATENATE("WP- ",WB!$J$4),
IF(AND($B$300="JA",NOT(LEFT(Personeelsinzet!$V$16,10)="medewerker"),LEFT(Personeelsinzet!$B$29,1)="2"),CONCATENATE("WP- ",WB!$J$5),
IF(AND($B$300="JA",NOT(LEFT(Personeelsinzet!$V$16,10)="medewerker"),LEFT(Personeelsinzet!$B$29,1)="3"),CONCATENATE("WP- ",WB!$J$6),
IF(AND($B$300="JA",NOT(LEFT(Personeelsinzet!$V$16,10)="medewerker"),LEFT(Personeelsinzet!$B$29,1)="4"),CONCATENATE("WP- ",WB!$J$7),
IF(AND($B$300="JA",NOT(LEFT(Personeelsinzet!$V$16,10)="medewerker"),LEFT(Personeelsinzet!$B$29,1)="5"),CONCATENATE("WP- ",WB!$J$8),
IF(AND($B$300="JA",NOT(LEFT(Personeelsinzet!$V$16,10)="medewerker"),LEFT(Personeelsinzet!$B$29,1)="6"),CONCATENATE("WP- ",WB!$J$9),
IF(AND($B$300="JA",NOT(LEFT(Personeelsinzet!$V$16,10)="medewerker"),LEFT(Personeelsinzet!$B$29,1)="7"),CONCATENATE("WP- ",WB!$J$10),""))))))))</f>
        <v/>
      </c>
      <c r="C1054" s="121">
        <f>IF(B1054="",0,IF(Personeelsinzet!$D$93=$AP$5,Personeelsinzet!V$29*U$303,
IF(AND(Personeelsinzet!$D$93=WB!$AP$6,Personeelskosten!$D$11=WB!$Q$5),Personeelsinzet!V$29*WB!$R$12,
IF(AND(Personeelsinzet!$D$93=WB!$AP$6,Personeelskosten!$D$11=WB!$Q$6),Personeelsinzet!V$29*WB!$R$13,""))))</f>
        <v>0</v>
      </c>
      <c r="D1054" s="122">
        <f>IF(AND(NOT(B1054=""),NOT(LEFT(Personeelsinzet!V$16,10)="medewerker")),U$302,0)</f>
        <v>0</v>
      </c>
      <c r="E1054">
        <f t="shared" si="15"/>
        <v>0</v>
      </c>
    </row>
    <row r="1055" spans="1:6" x14ac:dyDescent="0.2">
      <c r="A1055" t="str">
        <f>'Simulatie kostenplan'!$B$25</f>
        <v>Personeelskosten</v>
      </c>
      <c r="B1055" s="120" t="str">
        <f>IF('Simulatie kostenplan'!$E$36='Simulatie kostenplan'!$F$22,"",IF(AND($B$300="JA",NOT(LEFT(Personeelsinzet!$V$16,10)="medewerker"),LEFT(Personeelsinzet!$B$30,1)="1"),CONCATENATE("WP- ",WB!$J$4),
IF(AND($B$300="JA",NOT(LEFT(Personeelsinzet!$V$16,10)="medewerker"),LEFT(Personeelsinzet!$B$30,1)="2"),CONCATENATE("WP- ",WB!$J$5),
IF(AND($B$300="JA",NOT(LEFT(Personeelsinzet!$V$16,10)="medewerker"),LEFT(Personeelsinzet!$B$30,1)="3"),CONCATENATE("WP- ",WB!$J$6),
IF(AND($B$300="JA",NOT(LEFT(Personeelsinzet!$V$16,10)="medewerker"),LEFT(Personeelsinzet!$B$30,1)="4"),CONCATENATE("WP- ",WB!$J$7),
IF(AND($B$300="JA",NOT(LEFT(Personeelsinzet!$V$16,10)="medewerker"),LEFT(Personeelsinzet!$B$30,1)="5"),CONCATENATE("WP- ",WB!$J$8),
IF(AND($B$300="JA",NOT(LEFT(Personeelsinzet!$V$16,10)="medewerker"),LEFT(Personeelsinzet!$B$30,1)="6"),CONCATENATE("WP- ",WB!$J$9),
IF(AND($B$300="JA",NOT(LEFT(Personeelsinzet!$V$16,10)="medewerker"),LEFT(Personeelsinzet!$B$30,1)="7"),CONCATENATE("WP- ",WB!$J$10),""))))))))</f>
        <v/>
      </c>
      <c r="C1055" s="121">
        <f>IF(B1055="",0,IF(Personeelsinzet!$D$93=$AP$5,Personeelsinzet!V$30*U$303,
IF(AND(Personeelsinzet!$D$93=WB!$AP$6,Personeelskosten!$D$11=WB!$Q$5),Personeelsinzet!V$30*WB!$R$12,
IF(AND(Personeelsinzet!$D$93=WB!$AP$6,Personeelskosten!$D$11=WB!$Q$6),Personeelsinzet!V$30*WB!$R$13,""))))</f>
        <v>0</v>
      </c>
      <c r="D1055" s="122">
        <f>IF(AND(NOT(B1055=""),NOT(LEFT(Personeelsinzet!V$16,10)="medewerker")),U$302,0)</f>
        <v>0</v>
      </c>
      <c r="E1055">
        <f t="shared" si="15"/>
        <v>0</v>
      </c>
    </row>
    <row r="1056" spans="1:6" x14ac:dyDescent="0.2">
      <c r="A1056" t="str">
        <f>'Simulatie kostenplan'!$B$25</f>
        <v>Personeelskosten</v>
      </c>
      <c r="B1056" s="120" t="str">
        <f>IF('Simulatie kostenplan'!$E$36='Simulatie kostenplan'!$F$22,"",IF(AND($B$300="JA",NOT(LEFT(Personeelsinzet!$V$16,10)="medewerker"),LEFT(Personeelsinzet!$B$31,1)="1"),CONCATENATE("WP- ",WB!$J$4),
IF(AND($B$300="JA",NOT(LEFT(Personeelsinzet!$V$16,10)="medewerker"),LEFT(Personeelsinzet!$B$31,1)="2"),CONCATENATE("WP- ",WB!$J$5),
IF(AND($B$300="JA",NOT(LEFT(Personeelsinzet!$V$16,10)="medewerker"),LEFT(Personeelsinzet!$B$31,1)="3"),CONCATENATE("WP- ",WB!$J$6),
IF(AND($B$300="JA",NOT(LEFT(Personeelsinzet!$V$16,10)="medewerker"),LEFT(Personeelsinzet!$B$31,1)="4"),CONCATENATE("WP- ",WB!$J$7),
IF(AND($B$300="JA",NOT(LEFT(Personeelsinzet!$V$16,10)="medewerker"),LEFT(Personeelsinzet!$B$31,1)="5"),CONCATENATE("WP- ",WB!$J$8),
IF(AND($B$300="JA",NOT(LEFT(Personeelsinzet!$V$16,10)="medewerker"),LEFT(Personeelsinzet!$B$31,1)="6"),CONCATENATE("WP- ",WB!$J$9),
IF(AND($B$300="JA",NOT(LEFT(Personeelsinzet!$V$16,10)="medewerker"),LEFT(Personeelsinzet!$B$31,1)="7"),CONCATENATE("WP- ",WB!$J$10),""))))))))</f>
        <v/>
      </c>
      <c r="C1056" s="121">
        <f>IF(B1056="",0,IF(Personeelsinzet!$D$93=$AP$5,Personeelsinzet!V$31*U$303,
IF(AND(Personeelsinzet!$D$93=WB!$AP$6,Personeelskosten!$D$11=WB!$Q$5),Personeelsinzet!V$31*WB!$R$12,
IF(AND(Personeelsinzet!$D$93=WB!$AP$6,Personeelskosten!$D$11=WB!$Q$6),Personeelsinzet!V$31*WB!$R$13,""))))</f>
        <v>0</v>
      </c>
      <c r="D1056" s="122">
        <f>IF(AND(NOT(B1056=""),NOT(LEFT(Personeelsinzet!V$16,10)="medewerker")),U$302,0)</f>
        <v>0</v>
      </c>
      <c r="E1056">
        <f t="shared" si="15"/>
        <v>0</v>
      </c>
    </row>
    <row r="1057" spans="1:5" x14ac:dyDescent="0.2">
      <c r="A1057" t="str">
        <f>'Simulatie kostenplan'!$B$25</f>
        <v>Personeelskosten</v>
      </c>
      <c r="B1057" s="120" t="str">
        <f>IF('Simulatie kostenplan'!$E$36='Simulatie kostenplan'!$F$22,"",IF(AND($B$300="JA",NOT(LEFT(Personeelsinzet!$V$16,10)="medewerker"),LEFT(Personeelsinzet!$B$32,1)="1"),CONCATENATE("WP- ",WB!$J$4),
IF(AND($B$300="JA",NOT(LEFT(Personeelsinzet!$V$16,10)="medewerker"),LEFT(Personeelsinzet!$B$32,1)="2"),CONCATENATE("WP- ",WB!$J$5),
IF(AND($B$300="JA",NOT(LEFT(Personeelsinzet!$V$16,10)="medewerker"),LEFT(Personeelsinzet!$B$32,1)="3"),CONCATENATE("WP- ",WB!$J$6),
IF(AND($B$300="JA",NOT(LEFT(Personeelsinzet!$V$16,10)="medewerker"),LEFT(Personeelsinzet!$B$32,1)="4"),CONCATENATE("WP- ",WB!$J$7),
IF(AND($B$300="JA",NOT(LEFT(Personeelsinzet!$V$16,10)="medewerker"),LEFT(Personeelsinzet!$B$32,1)="5"),CONCATENATE("WP- ",WB!$J$8),
IF(AND($B$300="JA",NOT(LEFT(Personeelsinzet!$V$16,10)="medewerker"),LEFT(Personeelsinzet!$B$32,1)="6"),CONCATENATE("WP- ",WB!$J$9),
IF(AND($B$300="JA",NOT(LEFT(Personeelsinzet!$V$16,10)="medewerker"),LEFT(Personeelsinzet!$B$32,1)="7"),CONCATENATE("WP- ",WB!$J$10),""))))))))</f>
        <v/>
      </c>
      <c r="C1057" s="121">
        <f>IF(B1057="",0,IF(Personeelsinzet!$D$93=$AP$5,Personeelsinzet!V$32*U$303,
IF(AND(Personeelsinzet!$D$93=WB!$AP$6,Personeelskosten!$D$11=WB!$Q$5),Personeelsinzet!V$32*WB!$R$12,
IF(AND(Personeelsinzet!$D$93=WB!$AP$6,Personeelskosten!$D$11=WB!$Q$6),Personeelsinzet!V$32*WB!$R$13,""))))</f>
        <v>0</v>
      </c>
      <c r="D1057" s="122">
        <f>IF(AND(NOT(B1057=""),NOT(LEFT(Personeelsinzet!V$16,10)="medewerker")),U$302,0)</f>
        <v>0</v>
      </c>
      <c r="E1057">
        <f t="shared" si="15"/>
        <v>0</v>
      </c>
    </row>
    <row r="1058" spans="1:5" x14ac:dyDescent="0.2">
      <c r="A1058" t="str">
        <f>'Simulatie kostenplan'!$B$25</f>
        <v>Personeelskosten</v>
      </c>
      <c r="B1058" s="120" t="str">
        <f>IF('Simulatie kostenplan'!$E$36='Simulatie kostenplan'!$F$22,"",IF(AND($B$300="JA",NOT(LEFT(Personeelsinzet!$V$16,10)="medewerker"),LEFT(Personeelsinzet!$B$33,1)="1"),CONCATENATE("WP- ",WB!$J$4),
IF(AND($B$300="JA",NOT(LEFT(Personeelsinzet!$V$16,10)="medewerker"),LEFT(Personeelsinzet!$B$33,1)="2"),CONCATENATE("WP- ",WB!$J$5),
IF(AND($B$300="JA",NOT(LEFT(Personeelsinzet!$V$16,10)="medewerker"),LEFT(Personeelsinzet!$B$33,1)="3"),CONCATENATE("WP- ",WB!$J$6),
IF(AND($B$300="JA",NOT(LEFT(Personeelsinzet!$V$16,10)="medewerker"),LEFT(Personeelsinzet!$B$33,1)="4"),CONCATENATE("WP- ",WB!$J$7),
IF(AND($B$300="JA",NOT(LEFT(Personeelsinzet!$V$16,10)="medewerker"),LEFT(Personeelsinzet!$B$33,1)="5"),CONCATENATE("WP- ",WB!$J$8),
IF(AND($B$300="JA",NOT(LEFT(Personeelsinzet!$V$16,10)="medewerker"),LEFT(Personeelsinzet!$B$33,1)="6"),CONCATENATE("WP- ",WB!$J$9),
IF(AND($B$300="JA",NOT(LEFT(Personeelsinzet!$V$16,10)="medewerker"),LEFT(Personeelsinzet!$B$33,1)="7"),CONCATENATE("WP- ",WB!$J$10),""))))))))</f>
        <v/>
      </c>
      <c r="C1058" s="121">
        <f>IF(B1058="",0,IF(Personeelsinzet!$D$93=$AP$5,Personeelsinzet!V$33*U$303,
IF(AND(Personeelsinzet!$D$93=WB!$AP$6,Personeelskosten!$D$11=WB!$Q$5),Personeelsinzet!V$33*WB!$R$12,
IF(AND(Personeelsinzet!$D$93=WB!$AP$6,Personeelskosten!$D$11=WB!$Q$6),Personeelsinzet!V$33*WB!$R$13,""))))</f>
        <v>0</v>
      </c>
      <c r="D1058" s="122">
        <f>IF(AND(NOT(B1058=""),NOT(LEFT(Personeelsinzet!V$16,10)="medewerker")),U$302,0)</f>
        <v>0</v>
      </c>
      <c r="E1058">
        <f t="shared" si="15"/>
        <v>0</v>
      </c>
    </row>
    <row r="1059" spans="1:5" x14ac:dyDescent="0.2">
      <c r="A1059" t="str">
        <f>'Simulatie kostenplan'!$B$25</f>
        <v>Personeelskosten</v>
      </c>
      <c r="B1059" s="120" t="str">
        <f>IF('Simulatie kostenplan'!$E$36='Simulatie kostenplan'!$F$22,"",IF(AND($B$300="JA",NOT(LEFT(Personeelsinzet!$V$16,10)="medewerker"),LEFT(Personeelsinzet!$B$34,1)="1"),CONCATENATE("WP- ",WB!$J$4),
IF(AND($B$300="JA",NOT(LEFT(Personeelsinzet!$V$16,10)="medewerker"),LEFT(Personeelsinzet!$B$34,1)="2"),CONCATENATE("WP- ",WB!$J$5),
IF(AND($B$300="JA",NOT(LEFT(Personeelsinzet!$V$16,10)="medewerker"),LEFT(Personeelsinzet!$B$34,1)="3"),CONCATENATE("WP- ",WB!$J$6),
IF(AND($B$300="JA",NOT(LEFT(Personeelsinzet!$V$16,10)="medewerker"),LEFT(Personeelsinzet!$B$34,1)="4"),CONCATENATE("WP- ",WB!$J$7),
IF(AND($B$300="JA",NOT(LEFT(Personeelsinzet!$V$16,10)="medewerker"),LEFT(Personeelsinzet!$B$34,1)="5"),CONCATENATE("WP- ",WB!$J$8),
IF(AND($B$300="JA",NOT(LEFT(Personeelsinzet!$V$16,10)="medewerker"),LEFT(Personeelsinzet!$B$34,1)="6"),CONCATENATE("WP- ",WB!$J$9),
IF(AND($B$300="JA",NOT(LEFT(Personeelsinzet!$V$16,10)="medewerker"),LEFT(Personeelsinzet!$B$34,1)="7"),CONCATENATE("WP- ",WB!$J$10),""))))))))</f>
        <v/>
      </c>
      <c r="C1059" s="121">
        <f>IF(B1059="",0,IF(Personeelsinzet!$D$93=$AP$5,Personeelsinzet!V$34*U$303,
IF(AND(Personeelsinzet!$D$93=WB!$AP$6,Personeelskosten!$D$11=WB!$Q$5),Personeelsinzet!V$34*WB!$R$12,
IF(AND(Personeelsinzet!$D$93=WB!$AP$6,Personeelskosten!$D$11=WB!$Q$6),Personeelsinzet!V$34*WB!$R$13,""))))</f>
        <v>0</v>
      </c>
      <c r="D1059" s="122">
        <f>IF(AND(NOT(B1059=""),NOT(LEFT(Personeelsinzet!V$16,10)="medewerker")),U$302,0)</f>
        <v>0</v>
      </c>
      <c r="E1059">
        <f t="shared" si="15"/>
        <v>0</v>
      </c>
    </row>
    <row r="1060" spans="1:5" x14ac:dyDescent="0.2">
      <c r="A1060" t="str">
        <f>'Simulatie kostenplan'!$B$25</f>
        <v>Personeelskosten</v>
      </c>
      <c r="B1060" s="120" t="str">
        <f>IF('Simulatie kostenplan'!$E$36='Simulatie kostenplan'!$F$22,"",IF(AND($B$300="JA",NOT(LEFT(Personeelsinzet!$V$16,10)="medewerker"),LEFT(Personeelsinzet!$B$35,1)="1"),CONCATENATE("WP- ",WB!$J$4),
IF(AND($B$300="JA",NOT(LEFT(Personeelsinzet!$V$16,10)="medewerker"),LEFT(Personeelsinzet!$B$35,1)="2"),CONCATENATE("WP- ",WB!$J$5),
IF(AND($B$300="JA",NOT(LEFT(Personeelsinzet!$V$16,10)="medewerker"),LEFT(Personeelsinzet!$B$35,1)="3"),CONCATENATE("WP- ",WB!$J$6),
IF(AND($B$300="JA",NOT(LEFT(Personeelsinzet!$V$16,10)="medewerker"),LEFT(Personeelsinzet!$B$35,1)="4"),CONCATENATE("WP- ",WB!$J$7),
IF(AND($B$300="JA",NOT(LEFT(Personeelsinzet!$V$16,10)="medewerker"),LEFT(Personeelsinzet!$B$35,1)="5"),CONCATENATE("WP- ",WB!$J$8),
IF(AND($B$300="JA",NOT(LEFT(Personeelsinzet!$V$16,10)="medewerker"),LEFT(Personeelsinzet!$B$35,1)="6"),CONCATENATE("WP- ",WB!$J$9),
IF(AND($B$300="JA",NOT(LEFT(Personeelsinzet!$V$16,10)="medewerker"),LEFT(Personeelsinzet!$B$35,1)="7"),CONCATENATE("WP- ",WB!$J$10),""))))))))</f>
        <v/>
      </c>
      <c r="C1060" s="121">
        <f>IF(B1060="",0,IF(Personeelsinzet!$D$93=$AP$5,Personeelsinzet!V$35*U$303,
IF(AND(Personeelsinzet!$D$93=WB!$AP$6,Personeelskosten!$D$11=WB!$Q$5),Personeelsinzet!V$35*WB!$R$12,
IF(AND(Personeelsinzet!$D$93=WB!$AP$6,Personeelskosten!$D$11=WB!$Q$6),Personeelsinzet!V$35*WB!$R$13,""))))</f>
        <v>0</v>
      </c>
      <c r="D1060" s="122">
        <f>IF(AND(NOT(B1060=""),NOT(LEFT(Personeelsinzet!V$16,10)="medewerker")),U$302,0)</f>
        <v>0</v>
      </c>
      <c r="E1060">
        <f t="shared" si="15"/>
        <v>0</v>
      </c>
    </row>
    <row r="1061" spans="1:5" x14ac:dyDescent="0.2">
      <c r="A1061" t="str">
        <f>'Simulatie kostenplan'!$B$25</f>
        <v>Personeelskosten</v>
      </c>
      <c r="B1061" s="120" t="str">
        <f>IF('Simulatie kostenplan'!$E$36='Simulatie kostenplan'!$F$22,"",IF(AND($B$300="JA",NOT(LEFT(Personeelsinzet!$V$16,10)="medewerker"),LEFT(Personeelsinzet!$B$36,1)="1"),CONCATENATE("WP- ",WB!$J$4),
IF(AND($B$300="JA",NOT(LEFT(Personeelsinzet!$V$16,10)="medewerker"),LEFT(Personeelsinzet!$B$36,1)="2"),CONCATENATE("WP- ",WB!$J$5),
IF(AND($B$300="JA",NOT(LEFT(Personeelsinzet!$V$16,10)="medewerker"),LEFT(Personeelsinzet!$B$36,1)="3"),CONCATENATE("WP- ",WB!$J$6),
IF(AND($B$300="JA",NOT(LEFT(Personeelsinzet!$V$16,10)="medewerker"),LEFT(Personeelsinzet!$B$36,1)="4"),CONCATENATE("WP- ",WB!$J$7),
IF(AND($B$300="JA",NOT(LEFT(Personeelsinzet!$V$16,10)="medewerker"),LEFT(Personeelsinzet!$B$36,1)="5"),CONCATENATE("WP- ",WB!$J$8),
IF(AND($B$300="JA",NOT(LEFT(Personeelsinzet!$V$16,10)="medewerker"),LEFT(Personeelsinzet!$B$36,1)="6"),CONCATENATE("WP- ",WB!$J$9),
IF(AND($B$300="JA",NOT(LEFT(Personeelsinzet!$V$16,10)="medewerker"),LEFT(Personeelsinzet!$B$36,1)="7"),CONCATENATE("WP- ",WB!$J$10),""))))))))</f>
        <v/>
      </c>
      <c r="C1061" s="121">
        <f>IF(B1061="",0,IF(Personeelsinzet!$D$93=$AP$5,Personeelsinzet!V$36*U$303,
IF(AND(Personeelsinzet!$D$93=WB!$AP$6,Personeelskosten!$D$11=WB!$Q$5),Personeelsinzet!V$36*WB!$R$12,
IF(AND(Personeelsinzet!$D$93=WB!$AP$6,Personeelskosten!$D$11=WB!$Q$6),Personeelsinzet!V$36*WB!$R$13,""))))</f>
        <v>0</v>
      </c>
      <c r="D1061" s="122">
        <f>IF(AND(NOT(B1061=""),NOT(LEFT(Personeelsinzet!V$16,10)="medewerker")),U$302,0)</f>
        <v>0</v>
      </c>
      <c r="E1061">
        <f t="shared" si="15"/>
        <v>0</v>
      </c>
    </row>
    <row r="1062" spans="1:5" x14ac:dyDescent="0.2">
      <c r="A1062" t="str">
        <f>'Simulatie kostenplan'!$B$25</f>
        <v>Personeelskosten</v>
      </c>
      <c r="B1062" s="120" t="str">
        <f>IF('Simulatie kostenplan'!$E$36='Simulatie kostenplan'!$F$22,"",IF(AND($B$300="JA",NOT(LEFT(Personeelsinzet!$V$16,10)="medewerker"),LEFT(Personeelsinzet!$B$37,1)="1"),CONCATENATE("WP- ",WB!$J$4),
IF(AND($B$300="JA",NOT(LEFT(Personeelsinzet!$V$16,10)="medewerker"),LEFT(Personeelsinzet!$B$37,1)="2"),CONCATENATE("WP- ",WB!$J$5),
IF(AND($B$300="JA",NOT(LEFT(Personeelsinzet!$V$16,10)="medewerker"),LEFT(Personeelsinzet!$B$37,1)="3"),CONCATENATE("WP- ",WB!$J$6),
IF(AND($B$300="JA",NOT(LEFT(Personeelsinzet!$V$16,10)="medewerker"),LEFT(Personeelsinzet!$B$37,1)="4"),CONCATENATE("WP- ",WB!$J$7),
IF(AND($B$300="JA",NOT(LEFT(Personeelsinzet!$V$16,10)="medewerker"),LEFT(Personeelsinzet!$B$37,1)="5"),CONCATENATE("WP- ",WB!$J$8),
IF(AND($B$300="JA",NOT(LEFT(Personeelsinzet!$V$16,10)="medewerker"),LEFT(Personeelsinzet!$B$37,1)="6"),CONCATENATE("WP- ",WB!$J$9),
IF(AND($B$300="JA",NOT(LEFT(Personeelsinzet!$V$16,10)="medewerker"),LEFT(Personeelsinzet!$B$37,1)="7"),CONCATENATE("WP- ",WB!$J$10),""))))))))</f>
        <v/>
      </c>
      <c r="C1062" s="121">
        <f>IF(B1062="",0,IF(Personeelsinzet!$D$93=$AP$5,Personeelsinzet!V$37*U$303,
IF(AND(Personeelsinzet!$D$93=WB!$AP$6,Personeelskosten!$D$11=WB!$Q$5),Personeelsinzet!V$37*WB!$R$12,
IF(AND(Personeelsinzet!$D$93=WB!$AP$6,Personeelskosten!$D$11=WB!$Q$6),Personeelsinzet!V$37*WB!$R$13,""))))</f>
        <v>0</v>
      </c>
      <c r="D1062" s="122">
        <f>IF(AND(NOT(B1062=""),NOT(LEFT(Personeelsinzet!V$16,10)="medewerker")),U$302,0)</f>
        <v>0</v>
      </c>
      <c r="E1062">
        <f t="shared" si="15"/>
        <v>0</v>
      </c>
    </row>
    <row r="1063" spans="1:5" x14ac:dyDescent="0.2">
      <c r="A1063" t="str">
        <f>'Simulatie kostenplan'!$B$25</f>
        <v>Personeelskosten</v>
      </c>
      <c r="B1063" s="120" t="str">
        <f>IF('Simulatie kostenplan'!$E$36='Simulatie kostenplan'!$F$22,"",IF(AND($B$300="JA",NOT(LEFT(Personeelsinzet!$V$16,10)="medewerker"),LEFT(Personeelsinzet!$B$38,1)="1"),CONCATENATE("WP- ",WB!$J$4),
IF(AND($B$300="JA",NOT(LEFT(Personeelsinzet!$V$16,10)="medewerker"),LEFT(Personeelsinzet!$B$38,1)="2"),CONCATENATE("WP- ",WB!$J$5),
IF(AND($B$300="JA",NOT(LEFT(Personeelsinzet!$V$16,10)="medewerker"),LEFT(Personeelsinzet!$B$38,1)="3"),CONCATENATE("WP- ",WB!$J$6),
IF(AND($B$300="JA",NOT(LEFT(Personeelsinzet!$V$16,10)="medewerker"),LEFT(Personeelsinzet!$B$38,1)="4"),CONCATENATE("WP- ",WB!$J$7),
IF(AND($B$300="JA",NOT(LEFT(Personeelsinzet!$V$16,10)="medewerker"),LEFT(Personeelsinzet!$B$38,1)="5"),CONCATENATE("WP- ",WB!$J$8),
IF(AND($B$300="JA",NOT(LEFT(Personeelsinzet!$V$16,10)="medewerker"),LEFT(Personeelsinzet!$B$38,1)="6"),CONCATENATE("WP- ",WB!$J$9),
IF(AND($B$300="JA",NOT(LEFT(Personeelsinzet!$V$16,10)="medewerker"),LEFT(Personeelsinzet!$B$38,1)="7"),CONCATENATE("WP- ",WB!$J$10),""))))))))</f>
        <v/>
      </c>
      <c r="C1063" s="121">
        <f>IF(B1063="",0,IF(Personeelsinzet!$D$93=$AP$5,Personeelsinzet!V$38*U$303,
IF(AND(Personeelsinzet!$D$93=WB!$AP$6,Personeelskosten!$D$11=WB!$Q$5),Personeelsinzet!V$38*WB!$R$12,
IF(AND(Personeelsinzet!$D$93=WB!$AP$6,Personeelskosten!$D$11=WB!$Q$6),Personeelsinzet!V$38*WB!$R$13,""))))</f>
        <v>0</v>
      </c>
      <c r="D1063" s="122">
        <f>IF(AND(NOT(B1063=""),NOT(LEFT(Personeelsinzet!V$16,10)="medewerker")),U$302,0)</f>
        <v>0</v>
      </c>
      <c r="E1063">
        <f t="shared" si="15"/>
        <v>0</v>
      </c>
    </row>
    <row r="1064" spans="1:5" x14ac:dyDescent="0.2">
      <c r="A1064" t="str">
        <f>'Simulatie kostenplan'!$B$25</f>
        <v>Personeelskosten</v>
      </c>
      <c r="B1064" s="120" t="str">
        <f>IF('Simulatie kostenplan'!$E$36='Simulatie kostenplan'!$F$22,"",IF(AND($B$300="JA",NOT(LEFT(Personeelsinzet!$V$16,10)="medewerker"),LEFT(Personeelsinzet!$B$39,1)="1"),CONCATENATE("WP- ",WB!$J$4),
IF(AND($B$300="JA",NOT(LEFT(Personeelsinzet!$V$16,10)="medewerker"),LEFT(Personeelsinzet!$B$39,1)="2"),CONCATENATE("WP- ",WB!$J$5),
IF(AND($B$300="JA",NOT(LEFT(Personeelsinzet!$V$16,10)="medewerker"),LEFT(Personeelsinzet!$B$39,1)="3"),CONCATENATE("WP- ",WB!$J$6),
IF(AND($B$300="JA",NOT(LEFT(Personeelsinzet!$V$16,10)="medewerker"),LEFT(Personeelsinzet!$B$39,1)="4"),CONCATENATE("WP- ",WB!$J$7),
IF(AND($B$300="JA",NOT(LEFT(Personeelsinzet!$V$16,10)="medewerker"),LEFT(Personeelsinzet!$B$39,1)="5"),CONCATENATE("WP- ",WB!$J$8),
IF(AND($B$300="JA",NOT(LEFT(Personeelsinzet!$V$16,10)="medewerker"),LEFT(Personeelsinzet!$B$39,1)="6"),CONCATENATE("WP- ",WB!$J$9),
IF(AND($B$300="JA",NOT(LEFT(Personeelsinzet!$V$16,10)="medewerker"),LEFT(Personeelsinzet!$B$39,1)="7"),CONCATENATE("WP- ",WB!$J$10),""))))))))</f>
        <v/>
      </c>
      <c r="C1064" s="121">
        <f>IF(B1064="",0,IF(Personeelsinzet!$D$93=$AP$5,Personeelsinzet!V$39*U$303,
IF(AND(Personeelsinzet!$D$93=WB!$AP$6,Personeelskosten!$D$11=WB!$Q$5),Personeelsinzet!V$39*WB!$R$12,
IF(AND(Personeelsinzet!$D$93=WB!$AP$6,Personeelskosten!$D$11=WB!$Q$6),Personeelsinzet!V$39*WB!$R$13,""))))</f>
        <v>0</v>
      </c>
      <c r="D1064" s="122">
        <f>IF(AND(NOT(B1064=""),NOT(LEFT(Personeelsinzet!V$16,10)="medewerker")),U$302,0)</f>
        <v>0</v>
      </c>
      <c r="E1064">
        <f t="shared" si="15"/>
        <v>0</v>
      </c>
    </row>
    <row r="1065" spans="1:5" x14ac:dyDescent="0.2">
      <c r="A1065" t="str">
        <f>'Simulatie kostenplan'!$B$25</f>
        <v>Personeelskosten</v>
      </c>
      <c r="B1065" s="120" t="str">
        <f>IF('Simulatie kostenplan'!$E$36='Simulatie kostenplan'!$F$22,"",IF(AND($B$300="JA",NOT(LEFT(Personeelsinzet!$V$16,10)="medewerker"),LEFT(Personeelsinzet!$B$40,1)="1"),CONCATENATE("WP- ",WB!$J$4),
IF(AND($B$300="JA",NOT(LEFT(Personeelsinzet!$V$16,10)="medewerker"),LEFT(Personeelsinzet!$B$40,1)="2"),CONCATENATE("WP- ",WB!$J$5),
IF(AND($B$300="JA",NOT(LEFT(Personeelsinzet!$V$16,10)="medewerker"),LEFT(Personeelsinzet!$B$40,1)="3"),CONCATENATE("WP- ",WB!$J$6),
IF(AND($B$300="JA",NOT(LEFT(Personeelsinzet!$V$16,10)="medewerker"),LEFT(Personeelsinzet!$B$40,1)="4"),CONCATENATE("WP- ",WB!$J$7),
IF(AND($B$300="JA",NOT(LEFT(Personeelsinzet!$V$16,10)="medewerker"),LEFT(Personeelsinzet!$B$40,1)="5"),CONCATENATE("WP- ",WB!$J$8),
IF(AND($B$300="JA",NOT(LEFT(Personeelsinzet!$V$16,10)="medewerker"),LEFT(Personeelsinzet!$B$40,1)="6"),CONCATENATE("WP- ",WB!$J$9),
IF(AND($B$300="JA",NOT(LEFT(Personeelsinzet!$V$16,10)="medewerker"),LEFT(Personeelsinzet!$B$40,1)="7"),CONCATENATE("WP- ",WB!$J$10),""))))))))</f>
        <v/>
      </c>
      <c r="C1065" s="121">
        <f>IF(B1065="",0,IF(Personeelsinzet!$D$93=$AP$5,Personeelsinzet!V$40*U$303,
IF(AND(Personeelsinzet!$D$93=WB!$AP$6,Personeelskosten!$D$11=WB!$Q$5),Personeelsinzet!V$40*WB!$R$12,
IF(AND(Personeelsinzet!$D$93=WB!$AP$6,Personeelskosten!$D$11=WB!$Q$6),Personeelsinzet!V$40*WB!$R$13,""))))</f>
        <v>0</v>
      </c>
      <c r="D1065" s="122">
        <f>IF(AND(NOT(B1065=""),NOT(LEFT(Personeelsinzet!V$16,10)="medewerker")),U$302,0)</f>
        <v>0</v>
      </c>
      <c r="E1065">
        <f t="shared" si="15"/>
        <v>0</v>
      </c>
    </row>
    <row r="1066" spans="1:5" x14ac:dyDescent="0.2">
      <c r="A1066" t="str">
        <f>'Simulatie kostenplan'!$B$25</f>
        <v>Personeelskosten</v>
      </c>
      <c r="B1066" s="120" t="str">
        <f>IF('Simulatie kostenplan'!$E$36='Simulatie kostenplan'!$F$22,"",IF(AND($B$300="JA",NOT(LEFT(Personeelsinzet!$V$16,10)="medewerker"),LEFT(Personeelsinzet!$B$41,1)="1"),CONCATENATE("WP- ",WB!$J$4),
IF(AND($B$300="JA",NOT(LEFT(Personeelsinzet!$V$16,10)="medewerker"),LEFT(Personeelsinzet!$B$41,1)="2"),CONCATENATE("WP- ",WB!$J$5),
IF(AND($B$300="JA",NOT(LEFT(Personeelsinzet!$V$16,10)="medewerker"),LEFT(Personeelsinzet!$B$41,1)="3"),CONCATENATE("WP- ",WB!$J$6),
IF(AND($B$300="JA",NOT(LEFT(Personeelsinzet!$V$16,10)="medewerker"),LEFT(Personeelsinzet!$B$41,1)="4"),CONCATENATE("WP- ",WB!$J$7),
IF(AND($B$300="JA",NOT(LEFT(Personeelsinzet!$V$16,10)="medewerker"),LEFT(Personeelsinzet!$B$41,1)="5"),CONCATENATE("WP- ",WB!$J$8),
IF(AND($B$300="JA",NOT(LEFT(Personeelsinzet!$V$16,10)="medewerker"),LEFT(Personeelsinzet!$B$41,1)="6"),CONCATENATE("WP- ",WB!$J$9),
IF(AND($B$300="JA",NOT(LEFT(Personeelsinzet!$V$16,10)="medewerker"),LEFT(Personeelsinzet!$B$41,1)="7"),CONCATENATE("WP- ",WB!$J$10),""))))))))</f>
        <v/>
      </c>
      <c r="C1066" s="121">
        <f>IF(B1066="",0,IF(Personeelsinzet!$D$93=$AP$5,Personeelsinzet!V$41*U$303,
IF(AND(Personeelsinzet!$D$93=WB!$AP$6,Personeelskosten!$D$11=WB!$Q$5),Personeelsinzet!V$41*WB!$R$12,
IF(AND(Personeelsinzet!$D$93=WB!$AP$6,Personeelskosten!$D$11=WB!$Q$6),Personeelsinzet!V$41*WB!$R$13,""))))</f>
        <v>0</v>
      </c>
      <c r="D1066" s="122">
        <f>IF(AND(NOT(B1066=""),NOT(LEFT(Personeelsinzet!V$16,10)="medewerker")),U$302,0)</f>
        <v>0</v>
      </c>
      <c r="E1066">
        <f t="shared" si="15"/>
        <v>0</v>
      </c>
    </row>
    <row r="1067" spans="1:5" x14ac:dyDescent="0.2">
      <c r="A1067" t="str">
        <f>'Simulatie kostenplan'!$B$25</f>
        <v>Personeelskosten</v>
      </c>
      <c r="B1067" s="120" t="str">
        <f>IF('Simulatie kostenplan'!$E$36='Simulatie kostenplan'!$F$22,"",IF(AND($B$300="JA",NOT(LEFT(Personeelsinzet!$V$16,10)="medewerker"),LEFT(Personeelsinzet!$B$42,1)="1"),CONCATENATE("WP- ",WB!$J$4),
IF(AND($B$300="JA",NOT(LEFT(Personeelsinzet!$V$16,10)="medewerker"),LEFT(Personeelsinzet!$B$42,1)="2"),CONCATENATE("WP- ",WB!$J$5),
IF(AND($B$300="JA",NOT(LEFT(Personeelsinzet!$V$16,10)="medewerker"),LEFT(Personeelsinzet!$B$42,1)="3"),CONCATENATE("WP- ",WB!$J$6),
IF(AND($B$300="JA",NOT(LEFT(Personeelsinzet!$V$16,10)="medewerker"),LEFT(Personeelsinzet!$B$42,1)="4"),CONCATENATE("WP- ",WB!$J$7),
IF(AND($B$300="JA",NOT(LEFT(Personeelsinzet!$V$16,10)="medewerker"),LEFT(Personeelsinzet!$B$42,1)="5"),CONCATENATE("WP- ",WB!$J$8),
IF(AND($B$300="JA",NOT(LEFT(Personeelsinzet!$V$16,10)="medewerker"),LEFT(Personeelsinzet!$B$42,1)="6"),CONCATENATE("WP- ",WB!$J$9),
IF(AND($B$300="JA",NOT(LEFT(Personeelsinzet!$V$16,10)="medewerker"),LEFT(Personeelsinzet!$B$42,1)="7"),CONCATENATE("WP- ",WB!$J$10),""))))))))</f>
        <v/>
      </c>
      <c r="C1067" s="121">
        <f>IF(B1067="",0,IF(Personeelsinzet!$D$93=$AP$5,Personeelsinzet!V$42*U$303,
IF(AND(Personeelsinzet!$D$93=WB!$AP$6,Personeelskosten!$D$11=WB!$Q$5),Personeelsinzet!V$42*WB!$R$12,
IF(AND(Personeelsinzet!$D$93=WB!$AP$6,Personeelskosten!$D$11=WB!$Q$6),Personeelsinzet!V$42*WB!$R$13,""))))</f>
        <v>0</v>
      </c>
      <c r="D1067" s="122">
        <f>IF(AND(NOT(B1067=""),NOT(LEFT(Personeelsinzet!V$16,10)="medewerker")),U$302,0)</f>
        <v>0</v>
      </c>
      <c r="E1067">
        <f t="shared" si="15"/>
        <v>0</v>
      </c>
    </row>
    <row r="1068" spans="1:5" x14ac:dyDescent="0.2">
      <c r="A1068" t="str">
        <f>'Simulatie kostenplan'!$B$25</f>
        <v>Personeelskosten</v>
      </c>
      <c r="B1068" s="120" t="str">
        <f>IF('Simulatie kostenplan'!$E$36='Simulatie kostenplan'!$F$22,"",IF(AND($B$300="JA",NOT(LEFT(Personeelsinzet!$V$16,10)="medewerker"),LEFT(Personeelsinzet!$B$43,1)="1"),CONCATENATE("WP- ",WB!$J$4),
IF(AND($B$300="JA",NOT(LEFT(Personeelsinzet!$V$16,10)="medewerker"),LEFT(Personeelsinzet!$B$43,1)="2"),CONCATENATE("WP- ",WB!$J$5),
IF(AND($B$300="JA",NOT(LEFT(Personeelsinzet!$V$16,10)="medewerker"),LEFT(Personeelsinzet!$B$43,1)="3"),CONCATENATE("WP- ",WB!$J$6),
IF(AND($B$300="JA",NOT(LEFT(Personeelsinzet!$V$16,10)="medewerker"),LEFT(Personeelsinzet!$B$43,1)="4"),CONCATENATE("WP- ",WB!$J$7),
IF(AND($B$300="JA",NOT(LEFT(Personeelsinzet!$V$16,10)="medewerker"),LEFT(Personeelsinzet!$B$43,1)="5"),CONCATENATE("WP- ",WB!$J$8),
IF(AND($B$300="JA",NOT(LEFT(Personeelsinzet!$V$16,10)="medewerker"),LEFT(Personeelsinzet!$B$43,1)="6"),CONCATENATE("WP- ",WB!$J$9),
IF(AND($B$300="JA",NOT(LEFT(Personeelsinzet!$V$16,10)="medewerker"),LEFT(Personeelsinzet!$B$43,1)="7"),CONCATENATE("WP- ",WB!$J$10),""))))))))</f>
        <v/>
      </c>
      <c r="C1068" s="121">
        <f>IF(B1068="",0,IF(Personeelsinzet!$D$93=$AP$5,Personeelsinzet!V$43*U$303,
IF(AND(Personeelsinzet!$D$93=WB!$AP$6,Personeelskosten!$D$11=WB!$Q$5),Personeelsinzet!V$43*WB!$R$12,
IF(AND(Personeelsinzet!$D$93=WB!$AP$6,Personeelskosten!$D$11=WB!$Q$6),Personeelsinzet!V$43*WB!$R$13,""))))</f>
        <v>0</v>
      </c>
      <c r="D1068" s="122">
        <f>IF(AND(NOT(B1068=""),NOT(LEFT(Personeelsinzet!V$16,10)="medewerker")),U$302,0)</f>
        <v>0</v>
      </c>
      <c r="E1068">
        <f t="shared" si="15"/>
        <v>0</v>
      </c>
    </row>
    <row r="1069" spans="1:5" x14ac:dyDescent="0.2">
      <c r="A1069" t="str">
        <f>'Simulatie kostenplan'!$B$25</f>
        <v>Personeelskosten</v>
      </c>
      <c r="B1069" s="120" t="str">
        <f>IF('Simulatie kostenplan'!$E$36='Simulatie kostenplan'!$F$22,"",IF(AND($B$300="JA",NOT(LEFT(Personeelsinzet!$V$16,10)="medewerker"),LEFT(Personeelsinzet!$B$44,1)="1"),CONCATENATE("WP- ",WB!$J$4),
IF(AND($B$300="JA",NOT(LEFT(Personeelsinzet!$V$16,10)="medewerker"),LEFT(Personeelsinzet!$B$44,1)="2"),CONCATENATE("WP- ",WB!$J$5),
IF(AND($B$300="JA",NOT(LEFT(Personeelsinzet!$V$16,10)="medewerker"),LEFT(Personeelsinzet!$B$44,1)="3"),CONCATENATE("WP- ",WB!$J$6),
IF(AND($B$300="JA",NOT(LEFT(Personeelsinzet!$V$16,10)="medewerker"),LEFT(Personeelsinzet!$B$44,1)="4"),CONCATENATE("WP- ",WB!$J$7),
IF(AND($B$300="JA",NOT(LEFT(Personeelsinzet!$V$16,10)="medewerker"),LEFT(Personeelsinzet!$B$44,1)="5"),CONCATENATE("WP- ",WB!$J$8),
IF(AND($B$300="JA",NOT(LEFT(Personeelsinzet!$V$16,10)="medewerker"),LEFT(Personeelsinzet!$B$44,1)="6"),CONCATENATE("WP- ",WB!$J$9),
IF(AND($B$300="JA",NOT(LEFT(Personeelsinzet!$V$16,10)="medewerker"),LEFT(Personeelsinzet!$B$44,1)="7"),CONCATENATE("WP- ",WB!$J$10),""))))))))</f>
        <v/>
      </c>
      <c r="C1069" s="121">
        <f>IF(B1069="",0,IF(Personeelsinzet!$D$93=$AP$5,Personeelsinzet!V$44*U$303,
IF(AND(Personeelsinzet!$D$93=WB!$AP$6,Personeelskosten!$D$11=WB!$Q$5),Personeelsinzet!V$44*WB!$R$12,
IF(AND(Personeelsinzet!$D$93=WB!$AP$6,Personeelskosten!$D$11=WB!$Q$6),Personeelsinzet!V$44*WB!$R$13,""))))</f>
        <v>0</v>
      </c>
      <c r="D1069" s="122">
        <f>IF(AND(NOT(B1069=""),NOT(LEFT(Personeelsinzet!V$16,10)="medewerker")),U$302,0)</f>
        <v>0</v>
      </c>
      <c r="E1069">
        <f t="shared" si="15"/>
        <v>0</v>
      </c>
    </row>
    <row r="1070" spans="1:5" x14ac:dyDescent="0.2">
      <c r="A1070" t="str">
        <f>'Simulatie kostenplan'!$B$25</f>
        <v>Personeelskosten</v>
      </c>
      <c r="B1070" s="120" t="str">
        <f>IF('Simulatie kostenplan'!$E$36='Simulatie kostenplan'!$F$22,"",IF(AND($B$300="JA",NOT(LEFT(Personeelsinzet!$V$16,10)="medewerker"),LEFT(Personeelsinzet!$B$45,1)="1"),CONCATENATE("WP- ",WB!$J$4),
IF(AND($B$300="JA",NOT(LEFT(Personeelsinzet!$V$16,10)="medewerker"),LEFT(Personeelsinzet!$B$45,1)="2"),CONCATENATE("WP- ",WB!$J$5),
IF(AND($B$300="JA",NOT(LEFT(Personeelsinzet!$V$16,10)="medewerker"),LEFT(Personeelsinzet!$B$45,1)="3"),CONCATENATE("WP- ",WB!$J$6),
IF(AND($B$300="JA",NOT(LEFT(Personeelsinzet!$V$16,10)="medewerker"),LEFT(Personeelsinzet!$B$45,1)="4"),CONCATENATE("WP- ",WB!$J$7),
IF(AND($B$300="JA",NOT(LEFT(Personeelsinzet!$V$16,10)="medewerker"),LEFT(Personeelsinzet!$B$45,1)="5"),CONCATENATE("WP- ",WB!$J$8),
IF(AND($B$300="JA",NOT(LEFT(Personeelsinzet!$V$16,10)="medewerker"),LEFT(Personeelsinzet!$B$45,1)="6"),CONCATENATE("WP- ",WB!$J$9),
IF(AND($B$300="JA",NOT(LEFT(Personeelsinzet!$V$16,10)="medewerker"),LEFT(Personeelsinzet!$B$45,1)="7"),CONCATENATE("WP- ",WB!$J$10),""))))))))</f>
        <v/>
      </c>
      <c r="C1070" s="121">
        <f>IF(B1070="",0,IF(Personeelsinzet!$D$93=$AP$5,Personeelsinzet!V$45*U$303,
IF(AND(Personeelsinzet!$D$93=WB!$AP$6,Personeelskosten!$D$11=WB!$Q$5),Personeelsinzet!V$45*WB!$R$12,
IF(AND(Personeelsinzet!$D$93=WB!$AP$6,Personeelskosten!$D$11=WB!$Q$6),Personeelsinzet!V$45*WB!$R$13,""))))</f>
        <v>0</v>
      </c>
      <c r="D1070" s="122">
        <f>IF(AND(NOT(B1070=""),NOT(LEFT(Personeelsinzet!V$16,10)="medewerker")),U$302,0)</f>
        <v>0</v>
      </c>
      <c r="E1070">
        <f t="shared" si="15"/>
        <v>0</v>
      </c>
    </row>
    <row r="1071" spans="1:5" x14ac:dyDescent="0.2">
      <c r="A1071" t="str">
        <f>'Simulatie kostenplan'!$B$25</f>
        <v>Personeelskosten</v>
      </c>
      <c r="B1071" s="120" t="str">
        <f>IF('Simulatie kostenplan'!$E$36='Simulatie kostenplan'!$F$22,"",IF(AND($B$300="JA",NOT(LEFT(Personeelsinzet!$V$16,10)="medewerker"),LEFT(Personeelsinzet!$B$46,1)="1"),CONCATENATE("WP- ",WB!$J$4),
IF(AND($B$300="JA",NOT(LEFT(Personeelsinzet!$V$16,10)="medewerker"),LEFT(Personeelsinzet!$B$46,1)="2"),CONCATENATE("WP- ",WB!$J$5),
IF(AND($B$300="JA",NOT(LEFT(Personeelsinzet!$V$16,10)="medewerker"),LEFT(Personeelsinzet!$B$46,1)="3"),CONCATENATE("WP- ",WB!$J$6),
IF(AND($B$300="JA",NOT(LEFT(Personeelsinzet!$V$16,10)="medewerker"),LEFT(Personeelsinzet!$B$46,1)="4"),CONCATENATE("WP- ",WB!$J$7),
IF(AND($B$300="JA",NOT(LEFT(Personeelsinzet!$V$16,10)="medewerker"),LEFT(Personeelsinzet!$B$46,1)="5"),CONCATENATE("WP- ",WB!$J$8),
IF(AND($B$300="JA",NOT(LEFT(Personeelsinzet!$V$16,10)="medewerker"),LEFT(Personeelsinzet!$B$46,1)="6"),CONCATENATE("WP- ",WB!$J$9),
IF(AND($B$300="JA",NOT(LEFT(Personeelsinzet!$V$16,10)="medewerker"),LEFT(Personeelsinzet!$B$46,1)="7"),CONCATENATE("WP- ",WB!$J$10),""))))))))</f>
        <v/>
      </c>
      <c r="C1071" s="121">
        <f>IF(B1071="",0,IF(Personeelsinzet!$D$93=$AP$5,Personeelsinzet!V$46*U$303,
IF(AND(Personeelsinzet!$D$93=WB!$AP$6,Personeelskosten!$D$11=WB!$Q$5),Personeelsinzet!V$46*WB!$R$12,
IF(AND(Personeelsinzet!$D$93=WB!$AP$6,Personeelskosten!$D$11=WB!$Q$6),Personeelsinzet!V$46*WB!$R$13,""))))</f>
        <v>0</v>
      </c>
      <c r="D1071" s="122">
        <f>IF(AND(NOT(B1071=""),NOT(LEFT(Personeelsinzet!V$16,10)="medewerker")),U$302,0)</f>
        <v>0</v>
      </c>
      <c r="E1071">
        <f t="shared" si="15"/>
        <v>0</v>
      </c>
    </row>
    <row r="1072" spans="1:5" x14ac:dyDescent="0.2">
      <c r="A1072" t="str">
        <f>'Simulatie kostenplan'!$B$25</f>
        <v>Personeelskosten</v>
      </c>
      <c r="B1072" s="120" t="str">
        <f>IF('Simulatie kostenplan'!$E$36='Simulatie kostenplan'!$F$22,"",IF(AND($B$300="JA",NOT(LEFT(Personeelsinzet!$V$16,10)="medewerker"),LEFT(Personeelsinzet!$B$47,1)="1"),CONCATENATE("WP- ",WB!$J$4),
IF(AND($B$300="JA",NOT(LEFT(Personeelsinzet!$V$16,10)="medewerker"),LEFT(Personeelsinzet!$B$47,1)="2"),CONCATENATE("WP- ",WB!$J$5),
IF(AND($B$300="JA",NOT(LEFT(Personeelsinzet!$V$16,10)="medewerker"),LEFT(Personeelsinzet!$B$47,1)="3"),CONCATENATE("WP- ",WB!$J$6),
IF(AND($B$300="JA",NOT(LEFT(Personeelsinzet!$V$16,10)="medewerker"),LEFT(Personeelsinzet!$B$47,1)="4"),CONCATENATE("WP- ",WB!$J$7),
IF(AND($B$300="JA",NOT(LEFT(Personeelsinzet!$V$16,10)="medewerker"),LEFT(Personeelsinzet!$B$47,1)="5"),CONCATENATE("WP- ",WB!$J$8),
IF(AND($B$300="JA",NOT(LEFT(Personeelsinzet!$V$16,10)="medewerker"),LEFT(Personeelsinzet!$B$47,1)="6"),CONCATENATE("WP- ",WB!$J$9),
IF(AND($B$300="JA",NOT(LEFT(Personeelsinzet!$V$16,10)="medewerker"),LEFT(Personeelsinzet!$B$47,1)="7"),CONCATENATE("WP- ",WB!$J$10),""))))))))</f>
        <v/>
      </c>
      <c r="C1072" s="121">
        <f>IF(B1072="",0,IF(Personeelsinzet!$D$93=$AP$5,Personeelsinzet!V$47*U$303,
IF(AND(Personeelsinzet!$D$93=WB!$AP$6,Personeelskosten!$D$11=WB!$Q$5),Personeelsinzet!V$47*WB!$R$12,
IF(AND(Personeelsinzet!$D$93=WB!$AP$6,Personeelskosten!$D$11=WB!$Q$6),Personeelsinzet!V$47*WB!$R$13,""))))</f>
        <v>0</v>
      </c>
      <c r="D1072" s="122">
        <f>IF(AND(NOT(B1072=""),NOT(LEFT(Personeelsinzet!V$16,10)="medewerker")),U$302,0)</f>
        <v>0</v>
      </c>
      <c r="E1072">
        <f t="shared" si="15"/>
        <v>0</v>
      </c>
    </row>
    <row r="1073" spans="1:8" x14ac:dyDescent="0.2">
      <c r="A1073" t="str">
        <f>'Simulatie kostenplan'!$B$25</f>
        <v>Personeelskosten</v>
      </c>
      <c r="B1073" s="120" t="str">
        <f>IF('Simulatie kostenplan'!$E$36='Simulatie kostenplan'!$F$22,"",IF(AND($B$300="JA",NOT(LEFT(Personeelsinzet!$V$16,10)="medewerker"),LEFT(Personeelsinzet!$B$48,1)="1"),CONCATENATE("WP- ",WB!$J$4),
IF(AND($B$300="JA",NOT(LEFT(Personeelsinzet!$V$16,10)="medewerker"),LEFT(Personeelsinzet!$B$48,1)="2"),CONCATENATE("WP- ",WB!$J$5),
IF(AND($B$300="JA",NOT(LEFT(Personeelsinzet!$V$16,10)="medewerker"),LEFT(Personeelsinzet!$B$48,1)="3"),CONCATENATE("WP- ",WB!$J$6),
IF(AND($B$300="JA",NOT(LEFT(Personeelsinzet!$V$16,10)="medewerker"),LEFT(Personeelsinzet!$B$48,1)="4"),CONCATENATE("WP- ",WB!$J$7),
IF(AND($B$300="JA",NOT(LEFT(Personeelsinzet!$V$16,10)="medewerker"),LEFT(Personeelsinzet!$B$48,1)="5"),CONCATENATE("WP- ",WB!$J$8),
IF(AND($B$300="JA",NOT(LEFT(Personeelsinzet!$V$16,10)="medewerker"),LEFT(Personeelsinzet!$B$48,1)="6"),CONCATENATE("WP- ",WB!$J$9),
IF(AND($B$300="JA",NOT(LEFT(Personeelsinzet!$V$16,10)="medewerker"),LEFT(Personeelsinzet!$B$48,1)="7"),CONCATENATE("WP- ",WB!$J$10),""))))))))</f>
        <v/>
      </c>
      <c r="C1073" s="121">
        <f>IF(B1073="",0,IF(Personeelsinzet!$D$93=$AP$5,Personeelsinzet!V$48*U$303,
IF(AND(Personeelsinzet!$D$93=WB!$AP$6,Personeelskosten!$D$11=WB!$Q$5),Personeelsinzet!V$48*WB!$R$12,
IF(AND(Personeelsinzet!$D$93=WB!$AP$6,Personeelskosten!$D$11=WB!$Q$6),Personeelsinzet!V$48*WB!$R$13,""))))</f>
        <v>0</v>
      </c>
      <c r="D1073" s="122">
        <f>IF(AND(NOT(B1073=""),NOT(LEFT(Personeelsinzet!V$16,10)="medewerker")),U$302,0)</f>
        <v>0</v>
      </c>
      <c r="E1073">
        <f t="shared" si="15"/>
        <v>0</v>
      </c>
    </row>
    <row r="1074" spans="1:8" x14ac:dyDescent="0.2">
      <c r="A1074" t="str">
        <f>'Simulatie kostenplan'!$B$25</f>
        <v>Personeelskosten</v>
      </c>
      <c r="B1074" s="120" t="str">
        <f>IF('Simulatie kostenplan'!$E$36='Simulatie kostenplan'!$F$22,"",IF(AND($B$300="JA",NOT(LEFT(Personeelsinzet!$V$16,10)="medewerker"),LEFT(Personeelsinzet!$B$49,1)="1"),CONCATENATE("WP- ",WB!$J$4),
IF(AND($B$300="JA",NOT(LEFT(Personeelsinzet!$V$16,10)="medewerker"),LEFT(Personeelsinzet!$B$49,1)="2"),CONCATENATE("WP- ",WB!$J$5),
IF(AND($B$300="JA",NOT(LEFT(Personeelsinzet!$V$16,10)="medewerker"),LEFT(Personeelsinzet!$B$49,1)="3"),CONCATENATE("WP- ",WB!$J$6),
IF(AND($B$300="JA",NOT(LEFT(Personeelsinzet!$V$16,10)="medewerker"),LEFT(Personeelsinzet!$B$49,1)="4"),CONCATENATE("WP- ",WB!$J$7),
IF(AND($B$300="JA",NOT(LEFT(Personeelsinzet!$V$16,10)="medewerker"),LEFT(Personeelsinzet!$B$49,1)="5"),CONCATENATE("WP- ",WB!$J$8),
IF(AND($B$300="JA",NOT(LEFT(Personeelsinzet!$V$16,10)="medewerker"),LEFT(Personeelsinzet!$B$49,1)="6"),CONCATENATE("WP- ",WB!$J$9),
IF(AND($B$300="JA",NOT(LEFT(Personeelsinzet!$V$16,10)="medewerker"),LEFT(Personeelsinzet!$B$49,1)="7"),CONCATENATE("WP- ",WB!$J$10),""))))))))</f>
        <v/>
      </c>
      <c r="C1074" s="121">
        <f>IF(B1074="",0,IF(Personeelsinzet!$D$93=$AP$5,Personeelsinzet!V$49*U$303,
IF(AND(Personeelsinzet!$D$93=WB!$AP$6,Personeelskosten!$D$11=WB!$Q$5),Personeelsinzet!V$49*WB!$R$12,
IF(AND(Personeelsinzet!$D$93=WB!$AP$6,Personeelskosten!$D$11=WB!$Q$6),Personeelsinzet!V$49*WB!$R$13,""))))</f>
        <v>0</v>
      </c>
      <c r="D1074" s="122">
        <f>IF(AND(NOT(B1074=""),NOT(LEFT(Personeelsinzet!V$16,10)="medewerker")),U$302,0)</f>
        <v>0</v>
      </c>
      <c r="E1074">
        <f t="shared" si="15"/>
        <v>0</v>
      </c>
    </row>
    <row r="1075" spans="1:8" x14ac:dyDescent="0.2">
      <c r="A1075" t="str">
        <f>'Simulatie kostenplan'!$B$25</f>
        <v>Personeelskosten</v>
      </c>
      <c r="B1075" s="120" t="str">
        <f>IF('Simulatie kostenplan'!$E$36='Simulatie kostenplan'!$F$22,"",IF(AND($B$300="JA",NOT(LEFT(Personeelsinzet!$V$16,10)="medewerker"),LEFT(Personeelsinzet!$B$50,1)="1"),CONCATENATE("WP- ",WB!$J$4),
IF(AND($B$300="JA",NOT(LEFT(Personeelsinzet!$V$16,10)="medewerker"),LEFT(Personeelsinzet!$B$50,1)="2"),CONCATENATE("WP- ",WB!$J$5),
IF(AND($B$300="JA",NOT(LEFT(Personeelsinzet!$V$16,10)="medewerker"),LEFT(Personeelsinzet!$B$50,1)="3"),CONCATENATE("WP- ",WB!$J$6),
IF(AND($B$300="JA",NOT(LEFT(Personeelsinzet!$V$16,10)="medewerker"),LEFT(Personeelsinzet!$B$50,1)="4"),CONCATENATE("WP- ",WB!$J$7),
IF(AND($B$300="JA",NOT(LEFT(Personeelsinzet!$V$16,10)="medewerker"),LEFT(Personeelsinzet!$B$50,1)="5"),CONCATENATE("WP- ",WB!$J$8),
IF(AND($B$300="JA",NOT(LEFT(Personeelsinzet!$V$16,10)="medewerker"),LEFT(Personeelsinzet!$B$50,1)="6"),CONCATENATE("WP- ",WB!$J$9),
IF(AND($B$300="JA",NOT(LEFT(Personeelsinzet!$V$16,10)="medewerker"),LEFT(Personeelsinzet!$B$50,1)="7"),CONCATENATE("WP- ",WB!$J$10),""))))))))</f>
        <v/>
      </c>
      <c r="C1075" s="121">
        <f>IF(B1075="",0,IF(Personeelsinzet!$D$93=$AP$5,Personeelsinzet!V$50*U$303,
IF(AND(Personeelsinzet!$D$93=WB!$AP$6,Personeelskosten!$D$11=WB!$Q$5),Personeelsinzet!V$50*WB!$R$12,
IF(AND(Personeelsinzet!$D$93=WB!$AP$6,Personeelskosten!$D$11=WB!$Q$6),Personeelsinzet!V$50*WB!$R$13,""))))</f>
        <v>0</v>
      </c>
      <c r="D1075" s="122">
        <f>IF(AND(NOT(B1075=""),NOT(LEFT(Personeelsinzet!V$16,10)="medewerker")),U$302,0)</f>
        <v>0</v>
      </c>
      <c r="E1075">
        <f t="shared" si="15"/>
        <v>0</v>
      </c>
    </row>
    <row r="1076" spans="1:8" x14ac:dyDescent="0.2">
      <c r="A1076" t="str">
        <f>'Simulatie kostenplan'!$B$25</f>
        <v>Personeelskosten</v>
      </c>
      <c r="B1076" s="120" t="str">
        <f>IF('Simulatie kostenplan'!$E$36='Simulatie kostenplan'!$F$22,"",IF(AND($B$300="JA",NOT(LEFT(Personeelsinzet!$V$16,10)="medewerker"),LEFT(Personeelsinzet!$B$51,1)="1"),CONCATENATE("WP- ",WB!$J$4),
IF(AND($B$300="JA",NOT(LEFT(Personeelsinzet!$V$16,10)="medewerker"),LEFT(Personeelsinzet!$B$51,1)="2"),CONCATENATE("WP- ",WB!$J$5),
IF(AND($B$300="JA",NOT(LEFT(Personeelsinzet!$V$16,10)="medewerker"),LEFT(Personeelsinzet!$B$51,1)="3"),CONCATENATE("WP- ",WB!$J$6),
IF(AND($B$300="JA",NOT(LEFT(Personeelsinzet!$V$16,10)="medewerker"),LEFT(Personeelsinzet!$B$51,1)="4"),CONCATENATE("WP- ",WB!$J$7),
IF(AND($B$300="JA",NOT(LEFT(Personeelsinzet!$V$16,10)="medewerker"),LEFT(Personeelsinzet!$B$51,1)="5"),CONCATENATE("WP- ",WB!$J$8),
IF(AND($B$300="JA",NOT(LEFT(Personeelsinzet!$V$16,10)="medewerker"),LEFT(Personeelsinzet!$B$51,1)="6"),CONCATENATE("WP- ",WB!$J$9),
IF(AND($B$300="JA",NOT(LEFT(Personeelsinzet!$V$16,10)="medewerker"),LEFT(Personeelsinzet!$B$51,1)="7"),CONCATENATE("WP- ",WB!$J$10),""))))))))</f>
        <v/>
      </c>
      <c r="C1076" s="121">
        <f>IF(B1076="",0,IF(Personeelsinzet!$D$93=$AP$5,Personeelsinzet!V$51*U$303,
IF(AND(Personeelsinzet!$D$93=WB!$AP$6,Personeelskosten!$D$11=WB!$Q$5),Personeelsinzet!V$51*WB!$R$12,
IF(AND(Personeelsinzet!$D$93=WB!$AP$6,Personeelskosten!$D$11=WB!$Q$6),Personeelsinzet!V$51*WB!$R$13,""))))</f>
        <v>0</v>
      </c>
      <c r="D1076" s="122">
        <f>IF(AND(NOT(B1076=""),NOT(LEFT(Personeelsinzet!V$16,10)="medewerker")),U$302,0)</f>
        <v>0</v>
      </c>
      <c r="E1076">
        <f t="shared" si="15"/>
        <v>0</v>
      </c>
    </row>
    <row r="1077" spans="1:8" x14ac:dyDescent="0.2">
      <c r="A1077" t="str">
        <f>'Simulatie kostenplan'!$B$25</f>
        <v>Personeelskosten</v>
      </c>
      <c r="B1077" s="120" t="str">
        <f>IF('Simulatie kostenplan'!$E$36='Simulatie kostenplan'!$F$22,"",IF(AND($B$300="JA",NOT(LEFT(Personeelsinzet!$V$16,10)="medewerker"),LEFT(Personeelsinzet!$B$52,1)="1"),CONCATENATE("WP- ",WB!$J$4),
IF(AND($B$300="JA",NOT(LEFT(Personeelsinzet!$V$16,10)="medewerker"),LEFT(Personeelsinzet!$B$52,1)="2"),CONCATENATE("WP- ",WB!$J$5),
IF(AND($B$300="JA",NOT(LEFT(Personeelsinzet!$V$16,10)="medewerker"),LEFT(Personeelsinzet!$B$52,1)="3"),CONCATENATE("WP- ",WB!$J$6),
IF(AND($B$300="JA",NOT(LEFT(Personeelsinzet!$V$16,10)="medewerker"),LEFT(Personeelsinzet!$B$52,1)="4"),CONCATENATE("WP- ",WB!$J$7),
IF(AND($B$300="JA",NOT(LEFT(Personeelsinzet!$V$16,10)="medewerker"),LEFT(Personeelsinzet!$B$52,1)="5"),CONCATENATE("WP- ",WB!$J$8),
IF(AND($B$300="JA",NOT(LEFT(Personeelsinzet!$V$16,10)="medewerker"),LEFT(Personeelsinzet!$B$52,1)="6"),CONCATENATE("WP- ",WB!$J$9),
IF(AND($B$300="JA",NOT(LEFT(Personeelsinzet!$V$16,10)="medewerker"),LEFT(Personeelsinzet!$B$52,1)="7"),CONCATENATE("WP- ",WB!$J$10),""))))))))</f>
        <v/>
      </c>
      <c r="C1077" s="121">
        <f>IF(B1077="",0,IF(Personeelsinzet!$D$93=$AP$5,Personeelsinzet!V$52*U$303,
IF(AND(Personeelsinzet!$D$93=WB!$AP$6,Personeelskosten!$D$11=WB!$Q$5),Personeelsinzet!V$52*WB!$R$12,
IF(AND(Personeelsinzet!$D$93=WB!$AP$6,Personeelskosten!$D$11=WB!$Q$6),Personeelsinzet!V$52*WB!$R$13,""))))</f>
        <v>0</v>
      </c>
      <c r="D1077" s="122">
        <f>IF(AND(NOT(B1077=""),NOT(LEFT(Personeelsinzet!V$16,10)="medewerker")),U$302,0)</f>
        <v>0</v>
      </c>
      <c r="E1077">
        <f t="shared" si="15"/>
        <v>0</v>
      </c>
    </row>
    <row r="1078" spans="1:8" x14ac:dyDescent="0.2">
      <c r="A1078" t="str">
        <f>'Simulatie kostenplan'!$B$25</f>
        <v>Personeelskosten</v>
      </c>
      <c r="B1078" s="120" t="str">
        <f>IF('Simulatie kostenplan'!$E$36='Simulatie kostenplan'!$F$22,"",IF(AND($B$300="JA",NOT(LEFT(Personeelsinzet!$V$16,10)="medewerker"),LEFT(Personeelsinzet!$B$53,1)="1"),CONCATENATE("WP- ",WB!$J$4),
IF(AND($B$300="JA",NOT(LEFT(Personeelsinzet!$V$16,10)="medewerker"),LEFT(Personeelsinzet!$B$53,1)="2"),CONCATENATE("WP- ",WB!$J$5),
IF(AND($B$300="JA",NOT(LEFT(Personeelsinzet!$V$16,10)="medewerker"),LEFT(Personeelsinzet!$B$53,1)="3"),CONCATENATE("WP- ",WB!$J$6),
IF(AND($B$300="JA",NOT(LEFT(Personeelsinzet!$V$16,10)="medewerker"),LEFT(Personeelsinzet!$B$53,1)="4"),CONCATENATE("WP- ",WB!$J$7),
IF(AND($B$300="JA",NOT(LEFT(Personeelsinzet!$V$16,10)="medewerker"),LEFT(Personeelsinzet!$B$53,1)="5"),CONCATENATE("WP- ",WB!$J$8),
IF(AND($B$300="JA",NOT(LEFT(Personeelsinzet!$V$16,10)="medewerker"),LEFT(Personeelsinzet!$B$53,1)="6"),CONCATENATE("WP- ",WB!$J$9),
IF(AND($B$300="JA",NOT(LEFT(Personeelsinzet!$V$16,10)="medewerker"),LEFT(Personeelsinzet!$B$53,1)="7"),CONCATENATE("WP- ",WB!$J$10),""))))))))</f>
        <v/>
      </c>
      <c r="C1078" s="121">
        <f>IF(B1078="",0,IF(Personeelsinzet!$D$93=$AP$5,Personeelsinzet!V$53*U$303,
IF(AND(Personeelsinzet!$D$93=WB!$AP$6,Personeelskosten!$D$11=WB!$Q$5),Personeelsinzet!V$53*WB!$R$12,
IF(AND(Personeelsinzet!$D$93=WB!$AP$6,Personeelskosten!$D$11=WB!$Q$6),Personeelsinzet!V$53*WB!$R$13,""))))</f>
        <v>0</v>
      </c>
      <c r="D1078" s="122">
        <f>IF(AND(NOT(B1078=""),NOT(LEFT(Personeelsinzet!V$16,10)="medewerker")),U$302,0)</f>
        <v>0</v>
      </c>
      <c r="E1078">
        <f>IF(OR(D1078=0,D1078=""),0,1)</f>
        <v>0</v>
      </c>
    </row>
    <row r="1079" spans="1:8" x14ac:dyDescent="0.2">
      <c r="A1079" t="str">
        <f>'Simulatie kostenplan'!$B$25</f>
        <v>Personeelskosten</v>
      </c>
      <c r="B1079" s="120" t="str">
        <f>IF('Simulatie kostenplan'!$E$36='Simulatie kostenplan'!$F$22,"",IF(AND($B$300="JA",NOT(LEFT(Personeelsinzet!$V$16,10)="medewerker"),LEFT(Personeelsinzet!$B$54,1)="1"),CONCATENATE("WP- ",WB!$J$4),
IF(AND($B$300="JA",NOT(LEFT(Personeelsinzet!$V$16,10)="medewerker"),LEFT(Personeelsinzet!$B$54,1)="2"),CONCATENATE("WP- ",WB!$J$5),
IF(AND($B$300="JA",NOT(LEFT(Personeelsinzet!$V$16,10)="medewerker"),LEFT(Personeelsinzet!$B$54,1)="3"),CONCATENATE("WP- ",WB!$J$6),
IF(AND($B$300="JA",NOT(LEFT(Personeelsinzet!$V$16,10)="medewerker"),LEFT(Personeelsinzet!$B$54,1)="4"),CONCATENATE("WP- ",WB!$J$7),
IF(AND($B$300="JA",NOT(LEFT(Personeelsinzet!$V$16,10)="medewerker"),LEFT(Personeelsinzet!$B$54,1)="5"),CONCATENATE("WP- ",WB!$J$8),
IF(AND($B$300="JA",NOT(LEFT(Personeelsinzet!$V$16,10)="medewerker"),LEFT(Personeelsinzet!$B$54,1)="6"),CONCATENATE("WP- ",WB!$J$9),
IF(AND($B$300="JA",NOT(LEFT(Personeelsinzet!$V$16,10)="medewerker"),LEFT(Personeelsinzet!$B$54,1)="7"),CONCATENATE("WP- ",WB!$J$10),""))))))))</f>
        <v/>
      </c>
      <c r="C1079" s="121">
        <f>IF(B1079="",0,IF(Personeelsinzet!$D$93=$AP$5,Personeelsinzet!V$54*U$303,
IF(AND(Personeelsinzet!$D$93=WB!$AP$6,Personeelskosten!$D$11=WB!$Q$5),Personeelsinzet!V$54*WB!$R$12,
IF(AND(Personeelsinzet!$D$93=WB!$AP$6,Personeelskosten!$D$11=WB!$Q$6),Personeelsinzet!V$54*WB!$R$13,""))))</f>
        <v>0</v>
      </c>
      <c r="D1079" s="122">
        <f>IF(AND(NOT(B1079=""),NOT(LEFT(Personeelsinzet!V$16,10)="medewerker")),U$302,0)</f>
        <v>0</v>
      </c>
      <c r="E1079">
        <f t="shared" ref="E1079" si="16">IF(OR(D1079=0,D1079=""),0,1)</f>
        <v>0</v>
      </c>
    </row>
    <row r="1080" spans="1:8" x14ac:dyDescent="0.2">
      <c r="A1080" t="str">
        <f>'Simulatie kostenplan'!$B$25</f>
        <v>Personeelskosten</v>
      </c>
      <c r="B1080" s="120" t="str">
        <f>IF('Simulatie kostenplan'!$E$36='Simulatie kostenplan'!$F$22,"",IF(AND($B$300="JA",NOT(LEFT(Personeelsinzet!$V$16,10)="medewerker"),LEFT(Personeelsinzet!$B$55,1)="1"),CONCATENATE("WP- ",WB!$J$4),
IF(AND($B$300="JA",NOT(LEFT(Personeelsinzet!$V$16,10)="medewerker"),LEFT(Personeelsinzet!$B$55,1)="2"),CONCATENATE("WP- ",WB!$J$5),
IF(AND($B$300="JA",NOT(LEFT(Personeelsinzet!$V$16,10)="medewerker"),LEFT(Personeelsinzet!$B$55,1)="3"),CONCATENATE("WP- ",WB!$J$6),
IF(AND($B$300="JA",NOT(LEFT(Personeelsinzet!$V$16,10)="medewerker"),LEFT(Personeelsinzet!$B$55,1)="4"),CONCATENATE("WP- ",WB!$J$7),
IF(AND($B$300="JA",NOT(LEFT(Personeelsinzet!$V$16,10)="medewerker"),LEFT(Personeelsinzet!$B$55,1)="5"),CONCATENATE("WP- ",WB!$J$8),
IF(AND($B$300="JA",NOT(LEFT(Personeelsinzet!$V$16,10)="medewerker"),LEFT(Personeelsinzet!$B$55,1)="6"),CONCATENATE("WP- ",WB!$J$9),
IF(AND($B$300="JA",NOT(LEFT(Personeelsinzet!$V$16,10)="medewerker"),LEFT(Personeelsinzet!$B$55,1)="7"),CONCATENATE("WP- ",WB!$J$10),""))))))))</f>
        <v/>
      </c>
      <c r="C1080" s="121">
        <f>IF(B1080="",0,IF(Personeelsinzet!$D$93=$AP$5,Personeelsinzet!V$55*U$303,
IF(AND(Personeelsinzet!$D$93=WB!$AP$6,Personeelskosten!$D$11=WB!$Q$5),Personeelsinzet!V$55*WB!$R$12,
IF(AND(Personeelsinzet!$D$93=WB!$AP$6,Personeelskosten!$D$11=WB!$Q$6),Personeelsinzet!V$55*WB!$R$13,""))))</f>
        <v>0</v>
      </c>
      <c r="D1080" s="122">
        <f>IF(AND(NOT(B1080=""),NOT(LEFT(Personeelsinzet!V$16,10)="medewerker")),U$302,0)</f>
        <v>0</v>
      </c>
      <c r="E1080">
        <f>IF(OR(D1080=0,D1080=""),0,1)</f>
        <v>0</v>
      </c>
    </row>
    <row r="1081" spans="1:8" x14ac:dyDescent="0.2">
      <c r="A1081" t="str">
        <f>'Simulatie kostenplan'!$B$29</f>
        <v>Overhead</v>
      </c>
      <c r="B1081" s="125" t="str">
        <f>IF($B$298="neen","",IF(C1081=0,"",CONCATENATE("WP- ",A4)))</f>
        <v/>
      </c>
      <c r="C1081" s="223">
        <f>IF($B$298="neen",0,
IF(AND('Simulatie kostenplan'!$E$36='Simulatie kostenplan'!$D$22,$B$300="neen"),ROUND(0.15*C313,2),
IF(AND('Simulatie kostenplan'!$E$36='Simulatie kostenplan'!$F$22,$B$299="neen"),ROUND(0.15*0.2*C322,2),
IF(AND('Simulatie kostenplan'!$E$36='Simulatie kostenplan'!$E$22,$B$300="neen"),ROUND(0.07*C313,2),
IF('Simulatie kostenplan'!$E$36='Simulatie kostenplan'!$D$22,0.15*SUMIF($B$381:$B$1080,CONCATENATE("WP- ",WB!$J4),$C$381:$C$1080),
IF('Simulatie kostenplan'!$E$36='Simulatie kostenplan'!$F$22,0.15*0.2*SUMIF($B$329:$B$380,CONCATENATE("WP- ",WB!$J4),$C$329:$C$380),
IF('Simulatie kostenplan'!$E$36='Simulatie kostenplan'!$E$22,0.07*SUMIF($B$381:$B$1080,CONCATENATE("WP- ",WB!$J4),$C$381:$C$1080),0)))))))</f>
        <v>0</v>
      </c>
      <c r="D1081" s="222" t="str">
        <f>IF(C1081=0,"",IF('Simulatie kostenplan'!$E$36='Simulatie kostenplan'!$D$22,'Simulatie kostenplan'!$D$29,IF('Simulatie kostenplan'!$E$36='Simulatie kostenplan'!$E$22,'Simulatie kostenplan'!$E$29,IF('Simulatie kostenplan'!$E$36='Simulatie kostenplan'!$F$22,'Simulatie kostenplan'!$F$29,""))))</f>
        <v/>
      </c>
      <c r="E1081">
        <f t="shared" ref="E1081:E1110" si="17">IF(OR(D1081=0,D1081=""),0,1)</f>
        <v>0</v>
      </c>
      <c r="F1081" s="120"/>
      <c r="H1081" s="219"/>
    </row>
    <row r="1082" spans="1:8" x14ac:dyDescent="0.2">
      <c r="A1082" t="str">
        <f>'Simulatie kostenplan'!$B$29</f>
        <v>Overhead</v>
      </c>
      <c r="B1082" s="125" t="str">
        <f>IF($B$298="neen","",IF(C1082=0,"",CONCATENATE("WP- ",A5)))</f>
        <v/>
      </c>
      <c r="C1082" s="223">
        <f>IF($B$298="neen",0,
IF(AND('Simulatie kostenplan'!$E$36='Simulatie kostenplan'!$D$22,$B$300="neen"),ROUND(0.15*C314,2),
IF(AND('Simulatie kostenplan'!$E$36='Simulatie kostenplan'!$F$22,$B$299="neen"),ROUND(0.15*0.2*C323,2),
IF(AND('Simulatie kostenplan'!$E$36='Simulatie kostenplan'!$E$22,$B$300="neen"),ROUND(0.07*C314,2),
IF('Simulatie kostenplan'!$E$36='Simulatie kostenplan'!$D$22,0.15*SUMIF($B$381:$B$1080,CONCATENATE("WP- ",WB!$J5),$C$381:$C$1080),
IF('Simulatie kostenplan'!$E$36='Simulatie kostenplan'!$F$22,0.15*0.2*SUMIF($B$329:$B$380,CONCATENATE("WP- ",WB!$J5),$C$329:$C$380),
IF('Simulatie kostenplan'!$E$36='Simulatie kostenplan'!$E$22,0.07*SUMIF($B$381:$B$1080,CONCATENATE("WP- ",WB!$J5),$C$381:$C$1080),0)))))))</f>
        <v>0</v>
      </c>
      <c r="D1082" s="222" t="str">
        <f>IF(C1082=0,"",IF('Simulatie kostenplan'!$E$36='Simulatie kostenplan'!$D$22,'Simulatie kostenplan'!$D$29,IF('Simulatie kostenplan'!$E$36='Simulatie kostenplan'!$E$22,'Simulatie kostenplan'!$E$29,IF('Simulatie kostenplan'!$E$36='Simulatie kostenplan'!$F$22,'Simulatie kostenplan'!$F$29,""))))</f>
        <v/>
      </c>
      <c r="E1082">
        <f t="shared" si="17"/>
        <v>0</v>
      </c>
    </row>
    <row r="1083" spans="1:8" x14ac:dyDescent="0.2">
      <c r="A1083" t="str">
        <f>'Simulatie kostenplan'!$B$29</f>
        <v>Overhead</v>
      </c>
      <c r="B1083" s="125" t="str">
        <f t="shared" ref="B1083:B1087" si="18">IF($B$298="neen","",IF(C1083=0,"",CONCATENATE("WP- ",A6)))</f>
        <v/>
      </c>
      <c r="C1083" s="223">
        <f>IF($B$298="neen",0,
IF(AND('Simulatie kostenplan'!$E$36='Simulatie kostenplan'!$D$22,$B$300="neen"),ROUND(0.15*C315,2),
IF(AND('Simulatie kostenplan'!$E$36='Simulatie kostenplan'!$F$22,$B$299="neen"),ROUND(0.15*0.2*C324,2),
IF(AND('Simulatie kostenplan'!$E$36='Simulatie kostenplan'!$E$22,$B$300="neen"),ROUND(0.07*C315,2),
IF('Simulatie kostenplan'!$E$36='Simulatie kostenplan'!$D$22,0.15*SUMIF($B$381:$B$1080,CONCATENATE("WP- ",WB!$J6),$C$381:$C$1080),
IF('Simulatie kostenplan'!$E$36='Simulatie kostenplan'!$F$22,0.15*0.2*SUMIF($B$329:$B$380,CONCATENATE("WP- ",WB!$J6),$C$329:$C$380),
IF('Simulatie kostenplan'!$E$36='Simulatie kostenplan'!$E$22,0.07*SUMIF($B$381:$B$1080,CONCATENATE("WP- ",WB!$J6),$C$381:$C$1080),0)))))))</f>
        <v>0</v>
      </c>
      <c r="D1083" s="222" t="str">
        <f>IF(C1083=0,"",IF('Simulatie kostenplan'!$E$36='Simulatie kostenplan'!$D$22,'Simulatie kostenplan'!$D$29,IF('Simulatie kostenplan'!$E$36='Simulatie kostenplan'!$E$22,'Simulatie kostenplan'!$E$29,IF('Simulatie kostenplan'!$E$36='Simulatie kostenplan'!$F$22,'Simulatie kostenplan'!$F$29,""))))</f>
        <v/>
      </c>
      <c r="E1083">
        <f t="shared" si="17"/>
        <v>0</v>
      </c>
    </row>
    <row r="1084" spans="1:8" x14ac:dyDescent="0.2">
      <c r="A1084" t="str">
        <f>'Simulatie kostenplan'!$B$29</f>
        <v>Overhead</v>
      </c>
      <c r="B1084" s="125" t="str">
        <f t="shared" si="18"/>
        <v/>
      </c>
      <c r="C1084" s="223">
        <f>IF($B$298="neen",0,
IF(AND('Simulatie kostenplan'!$E$36='Simulatie kostenplan'!$D$22,$B$300="neen"),ROUND(0.15*C316,2),
IF(AND('Simulatie kostenplan'!$E$36='Simulatie kostenplan'!$F$22,$B$299="neen"),ROUND(0.15*0.2*C325,2),
IF(AND('Simulatie kostenplan'!$E$36='Simulatie kostenplan'!$E$22,$B$300="neen"),ROUND(0.07*C316,2),
IF('Simulatie kostenplan'!$E$36='Simulatie kostenplan'!$D$22,0.15*SUMIF($B$381:$B$1080,CONCATENATE("WP- ",WB!$J7),$C$381:$C$1080),
IF('Simulatie kostenplan'!$E$36='Simulatie kostenplan'!$F$22,0.15*0.2*SUMIF($B$329:$B$380,CONCATENATE("WP- ",WB!$J7),$C$329:$C$380),
IF('Simulatie kostenplan'!$E$36='Simulatie kostenplan'!$E$22,0.07*SUMIF($B$381:$B$1080,CONCATENATE("WP- ",WB!$J7),$C$381:$C$1080),0)))))))</f>
        <v>0</v>
      </c>
      <c r="D1084" s="222" t="str">
        <f>IF(C1084=0,"",IF('Simulatie kostenplan'!$E$36='Simulatie kostenplan'!$D$22,'Simulatie kostenplan'!$D$29,IF('Simulatie kostenplan'!$E$36='Simulatie kostenplan'!$E$22,'Simulatie kostenplan'!$E$29,IF('Simulatie kostenplan'!$E$36='Simulatie kostenplan'!$F$22,'Simulatie kostenplan'!$F$29,""))))</f>
        <v/>
      </c>
      <c r="E1084">
        <f t="shared" si="17"/>
        <v>0</v>
      </c>
    </row>
    <row r="1085" spans="1:8" x14ac:dyDescent="0.2">
      <c r="A1085" t="str">
        <f>'Simulatie kostenplan'!$B$29</f>
        <v>Overhead</v>
      </c>
      <c r="B1085" s="125" t="str">
        <f t="shared" si="18"/>
        <v/>
      </c>
      <c r="C1085" s="223">
        <f>IF($B$298="neen",0,
IF(AND('Simulatie kostenplan'!$E$36='Simulatie kostenplan'!$D$22,$B$300="neen"),ROUND(0.15*C317,2),
IF(AND('Simulatie kostenplan'!$E$36='Simulatie kostenplan'!$F$22,$B$299="neen"),ROUND(0.15*0.2*C326,2),
IF(AND('Simulatie kostenplan'!$E$36='Simulatie kostenplan'!$E$22,$B$300="neen"),ROUND(0.07*C317,2),
IF('Simulatie kostenplan'!$E$36='Simulatie kostenplan'!$D$22,0.15*SUMIF($B$381:$B$1080,CONCATENATE("WP- ",WB!$J8),$C$381:$C$1080),
IF('Simulatie kostenplan'!$E$36='Simulatie kostenplan'!$F$22,0.15*0.2*SUMIF($B$329:$B$380,CONCATENATE("WP- ",WB!$J8),$C$329:$C$380),
IF('Simulatie kostenplan'!$E$36='Simulatie kostenplan'!$E$22,0.07*SUMIF($B$381:$B$1080,CONCATENATE("WP- ",WB!$J8),$C$381:$C$1080),0)))))))</f>
        <v>0</v>
      </c>
      <c r="D1085" s="222" t="str">
        <f>IF(C1085=0,"",IF('Simulatie kostenplan'!$E$36='Simulatie kostenplan'!$D$22,'Simulatie kostenplan'!$D$29,IF('Simulatie kostenplan'!$E$36='Simulatie kostenplan'!$E$22,'Simulatie kostenplan'!$E$29,IF('Simulatie kostenplan'!$E$36='Simulatie kostenplan'!$F$22,'Simulatie kostenplan'!$F$29,""))))</f>
        <v/>
      </c>
      <c r="E1085">
        <f t="shared" si="17"/>
        <v>0</v>
      </c>
    </row>
    <row r="1086" spans="1:8" x14ac:dyDescent="0.2">
      <c r="A1086" t="str">
        <f>'Simulatie kostenplan'!$B$29</f>
        <v>Overhead</v>
      </c>
      <c r="B1086" s="125" t="str">
        <f t="shared" si="18"/>
        <v/>
      </c>
      <c r="C1086" s="223">
        <f>IF($B$298="neen",0,
IF(AND('Simulatie kostenplan'!$E$36='Simulatie kostenplan'!$D$22,$B$300="neen"),ROUND(0.15*C318,2),
IF(AND('Simulatie kostenplan'!$E$36='Simulatie kostenplan'!$F$22,$B$299="neen"),ROUND(0.15*0.2*C327,2),
IF(AND('Simulatie kostenplan'!$E$36='Simulatie kostenplan'!$E$22,$B$300="neen"),ROUND(0.07*C318,2),
IF('Simulatie kostenplan'!$E$36='Simulatie kostenplan'!$D$22,0.15*SUMIF($B$381:$B$1080,CONCATENATE("WP- ",WB!$J9),$C$381:$C$1080),
IF('Simulatie kostenplan'!$E$36='Simulatie kostenplan'!$F$22,0.15*0.2*SUMIF($B$329:$B$380,CONCATENATE("WP- ",WB!$J9),$C$329:$C$380),
IF('Simulatie kostenplan'!$E$36='Simulatie kostenplan'!$E$22,0.07*SUMIF($B$381:$B$1080,CONCATENATE("WP- ",WB!$J9),$C$381:$C$1080),0)))))))</f>
        <v>0</v>
      </c>
      <c r="D1086" s="222" t="str">
        <f>IF(C1086=0,"",IF('Simulatie kostenplan'!$E$36='Simulatie kostenplan'!$D$22,'Simulatie kostenplan'!$D$29,IF('Simulatie kostenplan'!$E$36='Simulatie kostenplan'!$E$22,'Simulatie kostenplan'!$E$29,IF('Simulatie kostenplan'!$E$36='Simulatie kostenplan'!$F$22,'Simulatie kostenplan'!$F$29,""))))</f>
        <v/>
      </c>
      <c r="E1086">
        <f t="shared" si="17"/>
        <v>0</v>
      </c>
    </row>
    <row r="1087" spans="1:8" x14ac:dyDescent="0.2">
      <c r="A1087" t="str">
        <f>'Simulatie kostenplan'!$B$29</f>
        <v>Overhead</v>
      </c>
      <c r="B1087" s="125" t="str">
        <f t="shared" si="18"/>
        <v/>
      </c>
      <c r="C1087" s="223">
        <f>IF($B$298="neen",0,
IF(AND('Simulatie kostenplan'!$E$36='Simulatie kostenplan'!$D$22,$B$300="neen"),ROUND(0.15*C319,2),
IF(AND('Simulatie kostenplan'!$E$36='Simulatie kostenplan'!$F$22,$B$299="neen"),ROUND(0.15*0.2*C328,2),
IF(AND('Simulatie kostenplan'!$E$36='Simulatie kostenplan'!$E$22,$B$300="neen"),ROUND(0.07*C319,2),
IF('Simulatie kostenplan'!$E$36='Simulatie kostenplan'!$D$22,0.15*SUMIF($B$381:$B$1080,CONCATENATE("WP- ",WB!$J10),$C$381:$C$1080),
IF('Simulatie kostenplan'!$E$36='Simulatie kostenplan'!$F$22,0.15*0.2*SUMIF($B$329:$B$380,CONCATENATE("WP- ",WB!$J10),$C$329:$C$380),
IF('Simulatie kostenplan'!$E$36='Simulatie kostenplan'!$E$22,0.07*SUMIF($B$381:$B$1080,CONCATENATE("WP- ",WB!$J10),$C$381:$C$1080),0)))))))</f>
        <v>0</v>
      </c>
      <c r="D1087" s="222" t="str">
        <f>IF(C1087=0,"",IF('Simulatie kostenplan'!$E$36='Simulatie kostenplan'!$D$22,'Simulatie kostenplan'!$D$29,IF('Simulatie kostenplan'!$E$36='Simulatie kostenplan'!$E$22,'Simulatie kostenplan'!$E$29,IF('Simulatie kostenplan'!$E$36='Simulatie kostenplan'!$F$22,'Simulatie kostenplan'!$F$29,""))))</f>
        <v/>
      </c>
      <c r="E1087">
        <f t="shared" si="17"/>
        <v>0</v>
      </c>
    </row>
    <row r="1088" spans="1:8" x14ac:dyDescent="0.2">
      <c r="A1088" t="str">
        <f>'Simulatie kostenplan'!$B$29</f>
        <v>Overhead</v>
      </c>
      <c r="B1088" s="125" t="str">
        <f>IF(D1081='Simulatie kostenplan'!$E$29,"basis op directe kosten","")</f>
        <v/>
      </c>
      <c r="C1088" s="224">
        <f>IF(AND(D1081='Simulatie kostenplan'!$E$29,WB!B299="ja"),SUM(WB!$C$329:$C$380)*0.07,IF(AND(D1081='Simulatie kostenplan'!$E$29,WB!B299="neen"),0.07*SUM(WB!$C$322:$C$328),0))</f>
        <v>0</v>
      </c>
      <c r="D1088" s="222" t="str">
        <f>IF(C1088=0,"",IF('Simulatie kostenplan'!$E$36='Simulatie kostenplan'!$D$22,'Simulatie kostenplan'!$D$29,IF('Simulatie kostenplan'!$E$36='Simulatie kostenplan'!$E$22,'Simulatie kostenplan'!$E$29,IF('Simulatie kostenplan'!$E$36='Simulatie kostenplan'!$F$22,'Simulatie kostenplan'!$F$29,""))))</f>
        <v/>
      </c>
      <c r="E1088">
        <f t="shared" si="17"/>
        <v>0</v>
      </c>
    </row>
    <row r="1089" spans="1:37" x14ac:dyDescent="0.2">
      <c r="A1089" t="str">
        <f>'Simulatie kostenplan'!$B$29</f>
        <v>Overhead</v>
      </c>
      <c r="B1089" s="125" t="str">
        <f>IF($B$298="neen","",IF(C1089=0,"","basis op R&amp;V"))</f>
        <v/>
      </c>
      <c r="C1089" s="224">
        <f>IF(D1081='Simulatie kostenplan'!$E$29,'Simulatie kostenplan'!D28*0.07,IF(AND(D1081='Simulatie kostenplan'!$E$29,WB!B299="ja"),SUM($C$1090:$C$1096)*0.07,0))</f>
        <v>0</v>
      </c>
      <c r="D1089" s="222" t="str">
        <f>IF(C1089=0,"",IF('Simulatie kostenplan'!$E$36='Simulatie kostenplan'!$D$22,'Simulatie kostenplan'!$D$29,IF('Simulatie kostenplan'!$E$36='Simulatie kostenplan'!$E$22,'Simulatie kostenplan'!$E$29,IF('Simulatie kostenplan'!$E$36='Simulatie kostenplan'!$F$22,'Simulatie kostenplan'!$F$29,""))))</f>
        <v/>
      </c>
      <c r="E1089">
        <f t="shared" si="17"/>
        <v>0</v>
      </c>
    </row>
    <row r="1090" spans="1:37" x14ac:dyDescent="0.2">
      <c r="A1090" t="str">
        <f>'Simulatie kostenplan'!$B$27</f>
        <v>Reis- en verblijfskosten</v>
      </c>
      <c r="B1090" s="220" t="str">
        <f>IF(OR('Simulatie kostenplan'!$E$36='Simulatie kostenplan'!$C$22,$B$298="neen"),"",IF(C1090=0,"",CONCATENATE("WP- ",A4)))</f>
        <v/>
      </c>
      <c r="C1090" s="126">
        <f>IF($B$298="neen",0,IF('Simulatie kostenplan'!$C$22='Simulatie kostenplan'!$E$36,0,IF($B$300="neen",ROUND(0.015*C313,2),
IF(OR('Simulatie kostenplan'!$E$36='Simulatie kostenplan'!$D$22,'Simulatie kostenplan'!$E$36='Simulatie kostenplan'!$E$22),0.015*SUMIF($B$381:$B$1080,CONCATENATE("WP- ",WB!$J4),$C$381:$C$1080),0))))</f>
        <v>0</v>
      </c>
      <c r="D1090" s="221" t="str">
        <f>IF(C1090=0,"",'Simulatie kostenplan'!$D$27)</f>
        <v/>
      </c>
      <c r="E1090">
        <f t="shared" si="17"/>
        <v>0</v>
      </c>
    </row>
    <row r="1091" spans="1:37" x14ac:dyDescent="0.2">
      <c r="A1091" t="str">
        <f>'Simulatie kostenplan'!$B$27</f>
        <v>Reis- en verblijfskosten</v>
      </c>
      <c r="B1091" s="220" t="str">
        <f>IF(OR('Simulatie kostenplan'!$E$36='Simulatie kostenplan'!$C$22,$B$298="neen"),"",IF(C1091=0,"",CONCATENATE("WP- ",A5)))</f>
        <v/>
      </c>
      <c r="C1091" s="126">
        <f>IF($B$298="neen",0,IF('Simulatie kostenplan'!$C$22='Simulatie kostenplan'!$E$36,0,IF($B$300="neen",ROUND(0.015*C314,2),
IF(OR('Simulatie kostenplan'!$E$36='Simulatie kostenplan'!$D$22,'Simulatie kostenplan'!$E$36='Simulatie kostenplan'!$E$22),0.015*SUMIF($B$381:$B$1080,CONCATENATE("WP- ",WB!$J5),$C$381:$C$1080),0))))</f>
        <v>0</v>
      </c>
      <c r="D1091" s="221" t="str">
        <f>IF(C1091=0,"",'Simulatie kostenplan'!$D$27)</f>
        <v/>
      </c>
      <c r="E1091">
        <f t="shared" si="17"/>
        <v>0</v>
      </c>
    </row>
    <row r="1092" spans="1:37" x14ac:dyDescent="0.2">
      <c r="A1092" t="str">
        <f>'Simulatie kostenplan'!$B$27</f>
        <v>Reis- en verblijfskosten</v>
      </c>
      <c r="B1092" s="220" t="str">
        <f>IF(OR('Simulatie kostenplan'!$E$36='Simulatie kostenplan'!$C$22,$B$298="neen"),"",IF(C1092=0,"",CONCATENATE("WP- ",A6)))</f>
        <v/>
      </c>
      <c r="C1092" s="126">
        <f>IF($B$298="neen",0,IF('Simulatie kostenplan'!$C$22='Simulatie kostenplan'!$E$36,0,IF($B$300="neen",ROUND(0.015*C315,2),
IF(OR('Simulatie kostenplan'!$E$36='Simulatie kostenplan'!$D$22,'Simulatie kostenplan'!$E$36='Simulatie kostenplan'!$E$22),0.015*SUMIF($B$381:$B$1080,CONCATENATE("WP- ",WB!$J6),$C$381:$C$1080),0))))</f>
        <v>0</v>
      </c>
      <c r="D1092" s="221" t="str">
        <f>IF(C1092=0,"",'Simulatie kostenplan'!$D$27)</f>
        <v/>
      </c>
      <c r="E1092">
        <f t="shared" si="17"/>
        <v>0</v>
      </c>
    </row>
    <row r="1093" spans="1:37" x14ac:dyDescent="0.2">
      <c r="A1093" t="str">
        <f>'Simulatie kostenplan'!$B$27</f>
        <v>Reis- en verblijfskosten</v>
      </c>
      <c r="B1093" s="220" t="str">
        <f>IF(OR('Simulatie kostenplan'!$E$36='Simulatie kostenplan'!$C$22,$B$298="neen"),"",IF(C1093=0,"",CONCATENATE("WP- ",A7)))</f>
        <v/>
      </c>
      <c r="C1093" s="126">
        <f>IF($B$298="neen",0,IF('Simulatie kostenplan'!$C$22='Simulatie kostenplan'!$E$36,0,IF($B$300="neen",ROUND(0.015*C316,2),
IF(OR('Simulatie kostenplan'!$E$36='Simulatie kostenplan'!$D$22,'Simulatie kostenplan'!$E$36='Simulatie kostenplan'!$E$22),0.015*SUMIF($B$381:$B$1080,CONCATENATE("WP- ",WB!$J7),$C$381:$C$1080),0))))</f>
        <v>0</v>
      </c>
      <c r="D1093" s="221" t="str">
        <f>IF(C1093=0,"",'Simulatie kostenplan'!$D$27)</f>
        <v/>
      </c>
      <c r="E1093">
        <f t="shared" si="17"/>
        <v>0</v>
      </c>
    </row>
    <row r="1094" spans="1:37" x14ac:dyDescent="0.2">
      <c r="A1094" t="str">
        <f>'Simulatie kostenplan'!$B$27</f>
        <v>Reis- en verblijfskosten</v>
      </c>
      <c r="B1094" s="220" t="str">
        <f>IF(OR('Simulatie kostenplan'!$E$36='Simulatie kostenplan'!$C$22,$B$298="neen"),"",IF(C1094=0,"",CONCATENATE("WP- ",A8)))</f>
        <v/>
      </c>
      <c r="C1094" s="126">
        <f>IF($B$298="neen",0,IF('Simulatie kostenplan'!$C$22='Simulatie kostenplan'!$E$36,0,IF($B$300="neen",ROUND(0.015*C317,2),
IF(OR('Simulatie kostenplan'!$E$36='Simulatie kostenplan'!$D$22,'Simulatie kostenplan'!$E$36='Simulatie kostenplan'!$E$22),0.015*SUMIF($B$381:$B$1080,CONCATENATE("WP- ",WB!$J8),$C$381:$C$1080),0))))</f>
        <v>0</v>
      </c>
      <c r="D1094" s="221" t="str">
        <f>IF(C1094=0,"",'Simulatie kostenplan'!$D$27)</f>
        <v/>
      </c>
      <c r="E1094">
        <f t="shared" si="17"/>
        <v>0</v>
      </c>
    </row>
    <row r="1095" spans="1:37" x14ac:dyDescent="0.2">
      <c r="A1095" t="str">
        <f>'Simulatie kostenplan'!$B$27</f>
        <v>Reis- en verblijfskosten</v>
      </c>
      <c r="B1095" s="220" t="str">
        <f>IF(OR('Simulatie kostenplan'!$E$36='Simulatie kostenplan'!$C$22,$B$298="neen"),"",IF(C1095=0,"",CONCATENATE("WP- ",A9)))</f>
        <v/>
      </c>
      <c r="C1095" s="126">
        <f>IF($B$298="neen",0,IF('Simulatie kostenplan'!$C$22='Simulatie kostenplan'!$E$36,0,IF($B$300="neen",ROUND(0.015*C318,2),
IF(OR('Simulatie kostenplan'!$E$36='Simulatie kostenplan'!$D$22,'Simulatie kostenplan'!$E$36='Simulatie kostenplan'!$E$22),0.015*SUMIF($B$381:$B$1080,CONCATENATE("WP- ",WB!$J9),$C$381:$C$1080),0))))</f>
        <v>0</v>
      </c>
      <c r="D1095" s="221" t="str">
        <f>IF(C1095=0,"",'Simulatie kostenplan'!$D$27)</f>
        <v/>
      </c>
      <c r="E1095">
        <f t="shared" si="17"/>
        <v>0</v>
      </c>
    </row>
    <row r="1096" spans="1:37" x14ac:dyDescent="0.2">
      <c r="A1096" t="str">
        <f>'Simulatie kostenplan'!$B$27</f>
        <v>Reis- en verblijfskosten</v>
      </c>
      <c r="B1096" s="220" t="str">
        <f>IF(OR('Simulatie kostenplan'!$E$36='Simulatie kostenplan'!$C$22,$B$298="neen"),"",IF(C1096=0,"",CONCATENATE("WP- ",A10)))</f>
        <v/>
      </c>
      <c r="C1096" s="126">
        <f>IF($B$298="neen",0,IF('Simulatie kostenplan'!$C$22='Simulatie kostenplan'!$E$36,0,IF($B$300="neen",ROUND(0.015*C319,2),
IF(OR('Simulatie kostenplan'!$E$36='Simulatie kostenplan'!$D$22,'Simulatie kostenplan'!$E$36='Simulatie kostenplan'!$E$22),0.015*SUMIF($B$381:$B$1080,CONCATENATE("WP- ",WB!$J10),$C$381:$C$1080),0))))</f>
        <v>0</v>
      </c>
      <c r="D1096" s="221" t="str">
        <f>IF(C1096=0,"",'Simulatie kostenplan'!$D$27)</f>
        <v/>
      </c>
      <c r="E1096">
        <f t="shared" si="17"/>
        <v>0</v>
      </c>
    </row>
    <row r="1097" spans="1:37" x14ac:dyDescent="0.2">
      <c r="A1097" t="s">
        <v>168</v>
      </c>
      <c r="B1097" s="220" t="str">
        <f>IF($B$298="neen","",IF(C1097=0,"",CONCATENATE("WP- ",A4)))</f>
        <v/>
      </c>
      <c r="C1097" s="225">
        <f>IF($B$298="neen",0,IF(AND('Simulatie kostenplan'!$E$36='Simulatie kostenplan'!$C$22,$B$300="ja"),0.4*SUMIF($B$381:$B$1080,CONCATENATE("WP- ",WB!J4),$C$381:$C$1080),
IF(AND('Simulatie kostenplan'!$E$36='Simulatie kostenplan'!$C$22,$B$300="neen"),0.4*C313,
0)))</f>
        <v>0</v>
      </c>
      <c r="D1097" s="226" t="str">
        <f>IF(C1097=0,"",'Simulatie kostenplan'!$C$31)</f>
        <v/>
      </c>
      <c r="E1097">
        <f t="shared" si="17"/>
        <v>0</v>
      </c>
    </row>
    <row r="1098" spans="1:37" x14ac:dyDescent="0.2">
      <c r="A1098" t="s">
        <v>168</v>
      </c>
      <c r="B1098" s="220" t="str">
        <f t="shared" ref="B1098:B1103" si="19">IF($B$298="neen","",IF(C1098=0,"",CONCATENATE("WP- ",A5)))</f>
        <v/>
      </c>
      <c r="C1098" s="225">
        <f>IF($B$298="neen",0,IF(AND('Simulatie kostenplan'!$E$36='Simulatie kostenplan'!$C$22,$B$300="ja"),0.4*SUMIF($B$381:$B$1080,CONCATENATE("WP- ",WB!J5),$C$381:$C$1080),
IF(AND('Simulatie kostenplan'!$E$36='Simulatie kostenplan'!$C$22,$B$300="neen"),0.4*C314,
0)))</f>
        <v>0</v>
      </c>
      <c r="D1098" s="226" t="str">
        <f>IF(C1098=0,"",'Simulatie kostenplan'!$C$31)</f>
        <v/>
      </c>
      <c r="E1098">
        <f t="shared" si="17"/>
        <v>0</v>
      </c>
    </row>
    <row r="1099" spans="1:37" x14ac:dyDescent="0.2">
      <c r="A1099" t="s">
        <v>168</v>
      </c>
      <c r="B1099" s="220" t="str">
        <f t="shared" si="19"/>
        <v/>
      </c>
      <c r="C1099" s="225">
        <f>IF($B$298="neen",0,IF(AND('Simulatie kostenplan'!$E$36='Simulatie kostenplan'!$C$22,$B$300="ja"),0.4*SUMIF($B$381:$B$1080,CONCATENATE("WP- ",WB!J6),$C$381:$C$1080),
IF(AND('Simulatie kostenplan'!$E$36='Simulatie kostenplan'!$C$22,$B$300="neen"),0.4*C315,
0)))</f>
        <v>0</v>
      </c>
      <c r="D1099" s="226" t="str">
        <f>IF(C1099=0,"",'Simulatie kostenplan'!$C$31)</f>
        <v/>
      </c>
      <c r="E1099">
        <f t="shared" si="17"/>
        <v>0</v>
      </c>
    </row>
    <row r="1100" spans="1:37" x14ac:dyDescent="0.2">
      <c r="A1100" t="s">
        <v>168</v>
      </c>
      <c r="B1100" s="220" t="str">
        <f t="shared" si="19"/>
        <v/>
      </c>
      <c r="C1100" s="225">
        <f>IF($B$298="neen",0,IF(AND('Simulatie kostenplan'!$E$36='Simulatie kostenplan'!$C$22,$B$300="ja"),0.4*SUMIF($B$381:$B$1080,CONCATENATE("WP- ",WB!J7),$C$381:$C$1080),
IF(AND('Simulatie kostenplan'!$E$36='Simulatie kostenplan'!$C$22,$B$300="neen"),0.4*C316,
0)))</f>
        <v>0</v>
      </c>
      <c r="D1100" s="226" t="str">
        <f>IF(C1100=0,"",'Simulatie kostenplan'!$C$31)</f>
        <v/>
      </c>
      <c r="E1100">
        <f t="shared" si="17"/>
        <v>0</v>
      </c>
      <c r="F1100" s="120"/>
    </row>
    <row r="1101" spans="1:37" x14ac:dyDescent="0.2">
      <c r="A1101" t="s">
        <v>168</v>
      </c>
      <c r="B1101" s="220" t="str">
        <f t="shared" si="19"/>
        <v/>
      </c>
      <c r="C1101" s="225">
        <f>IF($B$298="neen",0,IF(AND('Simulatie kostenplan'!$E$36='Simulatie kostenplan'!$C$22,$B$300="ja"),0.4*SUMIF($B$381:$B$1080,CONCATENATE("WP- ",WB!J8),$C$381:$C$1080),
IF(AND('Simulatie kostenplan'!$E$36='Simulatie kostenplan'!$C$22,$B$300="neen"),0.4*C317,
0)))</f>
        <v>0</v>
      </c>
      <c r="D1101" s="226" t="str">
        <f>IF(C1101=0,"",'Simulatie kostenplan'!$C$31)</f>
        <v/>
      </c>
      <c r="E1101">
        <f t="shared" si="17"/>
        <v>0</v>
      </c>
      <c r="F1101" s="181"/>
      <c r="G1101" s="179"/>
      <c r="H1101" s="179"/>
      <c r="I1101" s="179"/>
      <c r="K1101" s="179"/>
      <c r="L1101" s="179"/>
      <c r="M1101" s="179"/>
      <c r="N1101" s="179"/>
      <c r="O1101" s="179"/>
      <c r="P1101" s="179"/>
      <c r="Q1101" s="179"/>
      <c r="R1101" s="179"/>
      <c r="S1101" s="179"/>
      <c r="T1101" s="179"/>
      <c r="U1101" s="179"/>
      <c r="V1101" s="179"/>
      <c r="W1101" s="179"/>
      <c r="X1101" s="179"/>
      <c r="Y1101" s="179"/>
      <c r="Z1101" s="179"/>
      <c r="AA1101" s="179"/>
      <c r="AB1101" s="179"/>
      <c r="AC1101" s="179"/>
      <c r="AD1101" s="179"/>
      <c r="AE1101" s="179"/>
      <c r="AF1101" s="179"/>
      <c r="AG1101" s="179"/>
      <c r="AH1101" s="179"/>
      <c r="AI1101" s="179"/>
      <c r="AJ1101" s="179"/>
      <c r="AK1101" s="179"/>
    </row>
    <row r="1102" spans="1:37" x14ac:dyDescent="0.2">
      <c r="A1102" t="s">
        <v>168</v>
      </c>
      <c r="B1102" s="220" t="str">
        <f t="shared" si="19"/>
        <v/>
      </c>
      <c r="C1102" s="225">
        <f>IF($B$298="neen",0,IF(AND('Simulatie kostenplan'!$E$36='Simulatie kostenplan'!$C$22,$B$300="ja"),0.4*SUMIF($B$381:$B$1080,CONCATENATE("WP- ",WB!J9),$C$381:$C$1080),
IF(AND('Simulatie kostenplan'!$E$36='Simulatie kostenplan'!$C$22,$B$300="neen"),0.4*C318,
0)))</f>
        <v>0</v>
      </c>
      <c r="D1102" s="226" t="str">
        <f>IF(C1102=0,"",'Simulatie kostenplan'!$C$31)</f>
        <v/>
      </c>
      <c r="E1102">
        <f t="shared" si="17"/>
        <v>0</v>
      </c>
      <c r="F1102" s="181"/>
      <c r="G1102" s="179"/>
      <c r="H1102" s="179"/>
      <c r="I1102" s="179"/>
      <c r="J1102" s="179"/>
      <c r="K1102" s="179"/>
      <c r="L1102" s="179"/>
      <c r="M1102" s="179"/>
      <c r="N1102" s="179"/>
      <c r="O1102" s="179"/>
      <c r="P1102" s="179"/>
      <c r="Q1102" s="179"/>
      <c r="R1102" s="179"/>
      <c r="S1102" s="179"/>
      <c r="T1102" s="179"/>
      <c r="U1102" s="179"/>
      <c r="V1102" s="179"/>
      <c r="W1102" s="179"/>
      <c r="X1102" s="179"/>
      <c r="Y1102" s="179"/>
      <c r="Z1102" s="179"/>
      <c r="AA1102" s="179"/>
      <c r="AB1102" s="179"/>
      <c r="AC1102" s="179"/>
      <c r="AD1102" s="179"/>
      <c r="AE1102" s="179"/>
      <c r="AF1102" s="179"/>
      <c r="AG1102" s="179"/>
      <c r="AH1102" s="179"/>
      <c r="AI1102" s="179"/>
      <c r="AJ1102" s="179"/>
      <c r="AK1102" s="179"/>
    </row>
    <row r="1103" spans="1:37" x14ac:dyDescent="0.2">
      <c r="A1103" t="s">
        <v>168</v>
      </c>
      <c r="B1103" s="220" t="str">
        <f t="shared" si="19"/>
        <v/>
      </c>
      <c r="C1103" s="225">
        <f>IF($B$298="neen",0,IF(AND('Simulatie kostenplan'!$E$36='Simulatie kostenplan'!$C$22,$B$300="ja"),0.4*SUMIF($B$381:$B$1080,CONCATENATE("WP- ",WB!J10),$C$381:$C$1080),
IF(AND('Simulatie kostenplan'!$E$36='Simulatie kostenplan'!$C$22,$B$300="neen"),0.4*C319,
0)))</f>
        <v>0</v>
      </c>
      <c r="D1103" s="226" t="str">
        <f>IF(C1103=0,"",'Simulatie kostenplan'!$C$31)</f>
        <v/>
      </c>
      <c r="E1103">
        <f t="shared" si="17"/>
        <v>0</v>
      </c>
      <c r="F1103" s="181"/>
      <c r="G1103" s="179"/>
      <c r="H1103" s="179"/>
      <c r="I1103" s="179"/>
      <c r="J1103" s="179"/>
      <c r="K1103" s="179"/>
      <c r="L1103" s="179"/>
      <c r="M1103" s="179"/>
      <c r="N1103" s="179"/>
      <c r="O1103" s="179"/>
      <c r="P1103" s="179"/>
      <c r="Q1103" s="179"/>
      <c r="R1103" s="179"/>
      <c r="S1103" s="179"/>
      <c r="T1103" s="179"/>
      <c r="U1103" s="179"/>
      <c r="V1103" s="179"/>
      <c r="W1103" s="179"/>
      <c r="X1103" s="179"/>
      <c r="Y1103" s="179"/>
      <c r="Z1103" s="179"/>
      <c r="AA1103" s="179"/>
      <c r="AB1103" s="179"/>
      <c r="AC1103" s="179"/>
      <c r="AD1103" s="179"/>
      <c r="AE1103" s="179"/>
      <c r="AF1103" s="179"/>
      <c r="AG1103" s="179"/>
      <c r="AH1103" s="179"/>
      <c r="AI1103" s="179"/>
      <c r="AJ1103" s="179"/>
      <c r="AK1103" s="179"/>
    </row>
    <row r="1104" spans="1:37" x14ac:dyDescent="0.2">
      <c r="A1104" t="s">
        <v>295</v>
      </c>
      <c r="B1104" s="220" t="str">
        <f>IF($B$298="neen","",IF(C1104=0,"",CONCATENATE("WP- ",A4)))</f>
        <v/>
      </c>
      <c r="C1104" s="124">
        <f>IF($B$298="neen",0,IF(AND($B$299="ja",'Simulatie kostenplan'!$E$36='Simulatie kostenplan'!$F$22),0.2*SUMIF($B$329:$B$380,CONCATENATE("WP- ",WB!J4),$C$329:$C$380),
IF(AND($B$299="neen",'Simulatie kostenplan'!$E$36='Simulatie kostenplan'!$F$22),0.2*C322,
0)))</f>
        <v>0</v>
      </c>
      <c r="D1104" s="227" t="str">
        <f>IF(C1104=0,"",'Simulatie kostenplan'!$F$25)</f>
        <v/>
      </c>
      <c r="E1104">
        <f t="shared" si="17"/>
        <v>0</v>
      </c>
      <c r="F1104" s="181"/>
      <c r="G1104" s="179"/>
      <c r="H1104" s="179"/>
      <c r="I1104" s="179"/>
      <c r="J1104" s="179"/>
      <c r="K1104" s="179"/>
      <c r="L1104" s="179"/>
      <c r="M1104" s="179"/>
      <c r="N1104" s="179"/>
      <c r="O1104" s="179"/>
      <c r="P1104" s="179"/>
      <c r="Q1104" s="179"/>
      <c r="R1104" s="179"/>
      <c r="S1104" s="179"/>
      <c r="T1104" s="179"/>
      <c r="U1104" s="179"/>
      <c r="V1104" s="179"/>
      <c r="W1104" s="179"/>
      <c r="X1104" s="179"/>
      <c r="Y1104" s="179"/>
      <c r="Z1104" s="179"/>
      <c r="AA1104" s="179"/>
      <c r="AB1104" s="179"/>
      <c r="AC1104" s="179"/>
      <c r="AD1104" s="179"/>
      <c r="AE1104" s="179"/>
      <c r="AF1104" s="179"/>
      <c r="AG1104" s="179"/>
      <c r="AH1104" s="179"/>
      <c r="AI1104" s="179"/>
      <c r="AJ1104" s="179"/>
      <c r="AK1104" s="179"/>
    </row>
    <row r="1105" spans="1:37" x14ac:dyDescent="0.2">
      <c r="A1105" t="s">
        <v>295</v>
      </c>
      <c r="B1105" s="220" t="str">
        <f t="shared" ref="B1105:B1110" si="20">IF($B$298="neen","",IF(C1105=0,"",CONCATENATE("WP- ",A5)))</f>
        <v/>
      </c>
      <c r="C1105" s="124">
        <f>IF($B$298="neen",0,IF(AND($B$299="ja",'Simulatie kostenplan'!$E$36='Simulatie kostenplan'!$F$22),0.2*SUMIF($B$329:$B$380,CONCATENATE("WP- ",WB!J5),$C$329:$C$380),
IF(AND($B$299="neen",'Simulatie kostenplan'!$E$36='Simulatie kostenplan'!$F$22),0.2*C323,
0)))</f>
        <v>0</v>
      </c>
      <c r="D1105" s="227" t="str">
        <f>IF(C1105=0,"",'Simulatie kostenplan'!$F$25)</f>
        <v/>
      </c>
      <c r="E1105">
        <f t="shared" si="17"/>
        <v>0</v>
      </c>
      <c r="F1105" s="181"/>
      <c r="G1105" s="179"/>
      <c r="H1105" s="179"/>
      <c r="I1105" s="179"/>
      <c r="J1105" s="179"/>
      <c r="K1105" s="179"/>
      <c r="L1105" s="179"/>
      <c r="M1105" s="179"/>
      <c r="N1105" s="179"/>
      <c r="O1105" s="179"/>
      <c r="P1105" s="179"/>
      <c r="Q1105" s="179"/>
      <c r="R1105" s="179"/>
      <c r="S1105" s="179"/>
      <c r="T1105" s="179"/>
      <c r="U1105" s="179"/>
      <c r="V1105" s="179"/>
      <c r="W1105" s="179"/>
      <c r="X1105" s="179"/>
      <c r="Y1105" s="179"/>
      <c r="Z1105" s="179"/>
      <c r="AA1105" s="179"/>
      <c r="AB1105" s="179"/>
      <c r="AC1105" s="179"/>
      <c r="AD1105" s="179"/>
      <c r="AE1105" s="179"/>
      <c r="AF1105" s="179"/>
      <c r="AG1105" s="179"/>
      <c r="AH1105" s="179"/>
      <c r="AI1105" s="179"/>
      <c r="AJ1105" s="179"/>
      <c r="AK1105" s="179"/>
    </row>
    <row r="1106" spans="1:37" x14ac:dyDescent="0.2">
      <c r="A1106" t="s">
        <v>295</v>
      </c>
      <c r="B1106" s="220" t="str">
        <f t="shared" si="20"/>
        <v/>
      </c>
      <c r="C1106" s="124">
        <f>IF($B$298="neen",0,IF(AND($B$299="ja",'Simulatie kostenplan'!$E$36='Simulatie kostenplan'!$F$22),0.2*SUMIF($B$329:$B$380,CONCATENATE("WP- ",WB!J6),$C$329:$C$380),
IF(AND($B$299="neen",'Simulatie kostenplan'!$E$36='Simulatie kostenplan'!$F$22),0.2*C324,
0)))</f>
        <v>0</v>
      </c>
      <c r="D1106" s="227" t="str">
        <f>IF(C1106=0,"",'Simulatie kostenplan'!$F$25)</f>
        <v/>
      </c>
      <c r="E1106">
        <f t="shared" si="17"/>
        <v>0</v>
      </c>
      <c r="F1106" s="181"/>
      <c r="G1106" s="179"/>
      <c r="H1106" s="179"/>
      <c r="I1106" s="179"/>
      <c r="J1106" s="179"/>
      <c r="K1106" s="179"/>
      <c r="L1106" s="179"/>
      <c r="M1106" s="179"/>
      <c r="N1106" s="179"/>
      <c r="O1106" s="179"/>
      <c r="P1106" s="179"/>
      <c r="Q1106" s="179"/>
      <c r="R1106" s="179"/>
      <c r="S1106" s="179"/>
      <c r="T1106" s="179"/>
      <c r="U1106" s="179"/>
      <c r="V1106" s="179"/>
      <c r="W1106" s="179"/>
      <c r="X1106" s="179"/>
      <c r="Y1106" s="179"/>
      <c r="Z1106" s="179"/>
      <c r="AA1106" s="179"/>
      <c r="AB1106" s="179"/>
      <c r="AC1106" s="179"/>
      <c r="AD1106" s="179"/>
      <c r="AE1106" s="179"/>
      <c r="AF1106" s="179"/>
      <c r="AG1106" s="179"/>
      <c r="AH1106" s="179"/>
      <c r="AI1106" s="179"/>
      <c r="AJ1106" s="179"/>
      <c r="AK1106" s="179"/>
    </row>
    <row r="1107" spans="1:37" x14ac:dyDescent="0.2">
      <c r="A1107" t="s">
        <v>295</v>
      </c>
      <c r="B1107" s="220" t="str">
        <f t="shared" si="20"/>
        <v/>
      </c>
      <c r="C1107" s="124">
        <f>IF($B$298="neen",0,IF(AND($B$299="ja",'Simulatie kostenplan'!$E$36='Simulatie kostenplan'!$F$22),0.2*SUMIF($B$329:$B$380,CONCATENATE("WP- ",WB!J7),$C$329:$C$380),
IF(AND($B$299="neen",'Simulatie kostenplan'!$E$36='Simulatie kostenplan'!$F$22),0.2*C325,
0)))</f>
        <v>0</v>
      </c>
      <c r="D1107" s="227" t="str">
        <f>IF(C1107=0,"",'Simulatie kostenplan'!$F$25)</f>
        <v/>
      </c>
      <c r="E1107">
        <f t="shared" si="17"/>
        <v>0</v>
      </c>
      <c r="F1107" s="181"/>
      <c r="G1107" s="179"/>
      <c r="H1107" s="179"/>
      <c r="I1107" s="179"/>
      <c r="J1107" s="179"/>
      <c r="K1107" s="179"/>
      <c r="L1107" s="179"/>
      <c r="M1107" s="179"/>
      <c r="N1107" s="179"/>
      <c r="O1107" s="179"/>
      <c r="P1107" s="179"/>
      <c r="Q1107" s="179"/>
      <c r="R1107" s="179"/>
      <c r="S1107" s="179"/>
      <c r="T1107" s="179"/>
      <c r="U1107" s="179"/>
      <c r="V1107" s="179"/>
      <c r="W1107" s="179"/>
      <c r="X1107" s="179"/>
      <c r="Y1107" s="179"/>
      <c r="Z1107" s="179"/>
      <c r="AA1107" s="179"/>
      <c r="AB1107" s="179"/>
      <c r="AC1107" s="179"/>
      <c r="AD1107" s="179"/>
      <c r="AE1107" s="179"/>
      <c r="AF1107" s="179"/>
      <c r="AG1107" s="179"/>
      <c r="AH1107" s="179"/>
      <c r="AI1107" s="179"/>
      <c r="AJ1107" s="179"/>
      <c r="AK1107" s="179"/>
    </row>
    <row r="1108" spans="1:37" x14ac:dyDescent="0.2">
      <c r="A1108" t="s">
        <v>295</v>
      </c>
      <c r="B1108" s="220" t="str">
        <f t="shared" si="20"/>
        <v/>
      </c>
      <c r="C1108" s="124">
        <f>IF($B$298="neen",0,IF(AND($B$299="ja",'Simulatie kostenplan'!$E$36='Simulatie kostenplan'!$F$22),0.2*SUMIF($B$329:$B$380,CONCATENATE("WP- ",WB!J8),$C$329:$C$380),
IF(AND($B$299="neen",'Simulatie kostenplan'!$E$36='Simulatie kostenplan'!$F$22),0.2*C326,
0)))</f>
        <v>0</v>
      </c>
      <c r="D1108" s="227" t="str">
        <f>IF(C1108=0,"",'Simulatie kostenplan'!$F$25)</f>
        <v/>
      </c>
      <c r="E1108">
        <f t="shared" si="17"/>
        <v>0</v>
      </c>
      <c r="F1108" s="181"/>
      <c r="G1108" s="179"/>
      <c r="H1108" s="179"/>
      <c r="I1108" s="179"/>
      <c r="J1108" s="179"/>
      <c r="K1108" s="179"/>
      <c r="L1108" s="179"/>
      <c r="M1108" s="179"/>
      <c r="N1108" s="179"/>
      <c r="O1108" s="179"/>
      <c r="P1108" s="179"/>
      <c r="Q1108" s="179"/>
      <c r="R1108" s="179"/>
      <c r="S1108" s="179"/>
      <c r="T1108" s="179"/>
      <c r="U1108" s="179"/>
      <c r="V1108" s="179"/>
      <c r="W1108" s="179"/>
      <c r="X1108" s="179"/>
      <c r="Y1108" s="179"/>
      <c r="Z1108" s="179"/>
      <c r="AA1108" s="179"/>
      <c r="AB1108" s="179"/>
      <c r="AC1108" s="179"/>
      <c r="AD1108" s="179"/>
      <c r="AE1108" s="179"/>
      <c r="AF1108" s="179"/>
      <c r="AG1108" s="179"/>
      <c r="AH1108" s="179"/>
      <c r="AI1108" s="179"/>
      <c r="AJ1108" s="179"/>
      <c r="AK1108" s="179"/>
    </row>
    <row r="1109" spans="1:37" x14ac:dyDescent="0.2">
      <c r="A1109" t="s">
        <v>295</v>
      </c>
      <c r="B1109" s="220" t="str">
        <f t="shared" si="20"/>
        <v/>
      </c>
      <c r="C1109" s="124">
        <f>IF($B$298="neen",0,IF(AND($B$299="ja",'Simulatie kostenplan'!$E$36='Simulatie kostenplan'!$F$22),0.2*SUMIF($B$329:$B$380,CONCATENATE("WP- ",WB!J9),$C$329:$C$380),
IF(AND($B$299="neen",'Simulatie kostenplan'!$E$36='Simulatie kostenplan'!$F$22),0.2*C327,
0)))</f>
        <v>0</v>
      </c>
      <c r="D1109" s="227" t="str">
        <f>IF(C1109=0,"",'Simulatie kostenplan'!$F$25)</f>
        <v/>
      </c>
      <c r="E1109">
        <f t="shared" si="17"/>
        <v>0</v>
      </c>
      <c r="F1109" s="181"/>
      <c r="G1109" s="179"/>
      <c r="H1109" s="179"/>
      <c r="I1109" s="179"/>
      <c r="J1109" s="179"/>
      <c r="K1109" s="179"/>
      <c r="L1109" s="179"/>
      <c r="M1109" s="179"/>
      <c r="N1109" s="179"/>
      <c r="O1109" s="179"/>
      <c r="P1109" s="179"/>
      <c r="Q1109" s="179"/>
      <c r="R1109" s="179"/>
      <c r="S1109" s="179"/>
      <c r="T1109" s="179"/>
      <c r="U1109" s="179"/>
      <c r="V1109" s="179"/>
      <c r="W1109" s="179"/>
      <c r="X1109" s="179"/>
      <c r="Y1109" s="179"/>
      <c r="Z1109" s="179"/>
      <c r="AA1109" s="179"/>
      <c r="AB1109" s="179"/>
      <c r="AC1109" s="179"/>
      <c r="AD1109" s="179"/>
      <c r="AE1109" s="179"/>
      <c r="AF1109" s="179"/>
      <c r="AG1109" s="179"/>
      <c r="AH1109" s="179"/>
      <c r="AI1109" s="179"/>
      <c r="AJ1109" s="179"/>
      <c r="AK1109" s="179"/>
    </row>
    <row r="1110" spans="1:37" x14ac:dyDescent="0.2">
      <c r="A1110" t="s">
        <v>295</v>
      </c>
      <c r="B1110" s="220" t="str">
        <f t="shared" si="20"/>
        <v/>
      </c>
      <c r="C1110" s="124">
        <f>IF($B$298="neen",0,IF(AND($B$299="ja",'Simulatie kostenplan'!$E$36='Simulatie kostenplan'!$F$22),0.2*SUMIF($B$329:$B$380,CONCATENATE("WP- ",WB!J10),$C$329:$C$380),
IF(AND($B$299="neen",'Simulatie kostenplan'!$E$36='Simulatie kostenplan'!$F$22),0.2*C328,
0)))</f>
        <v>0</v>
      </c>
      <c r="D1110" s="227" t="str">
        <f>IF(C1110=0,"",'Simulatie kostenplan'!$F$25)</f>
        <v/>
      </c>
      <c r="E1110">
        <f t="shared" si="17"/>
        <v>0</v>
      </c>
      <c r="F1110" s="181"/>
      <c r="G1110" s="179"/>
      <c r="H1110" s="179"/>
      <c r="I1110" s="179"/>
      <c r="J1110" s="179"/>
      <c r="K1110" s="179"/>
      <c r="L1110" s="179"/>
      <c r="M1110" s="179"/>
      <c r="N1110" s="179"/>
      <c r="O1110" s="179"/>
      <c r="P1110" s="179"/>
      <c r="Q1110" s="179"/>
      <c r="R1110" s="179"/>
      <c r="S1110" s="179"/>
      <c r="T1110" s="179"/>
      <c r="U1110" s="179"/>
      <c r="V1110" s="179"/>
      <c r="W1110" s="179"/>
      <c r="X1110" s="179"/>
      <c r="Y1110" s="179"/>
      <c r="Z1110" s="179"/>
      <c r="AA1110" s="179"/>
      <c r="AB1110" s="179"/>
      <c r="AC1110" s="179"/>
      <c r="AD1110" s="179"/>
      <c r="AE1110" s="179"/>
      <c r="AF1110" s="179"/>
      <c r="AG1110" s="179"/>
      <c r="AH1110" s="179"/>
      <c r="AI1110" s="179"/>
      <c r="AJ1110" s="179"/>
      <c r="AK1110" s="179"/>
    </row>
    <row r="1111" spans="1:37" x14ac:dyDescent="0.2">
      <c r="B1111" s="76"/>
      <c r="C1111" s="182"/>
      <c r="D1111" s="182"/>
      <c r="F1111" s="181"/>
      <c r="G1111" s="179"/>
      <c r="H1111" s="179"/>
      <c r="I1111" s="179"/>
      <c r="J1111" s="179"/>
      <c r="K1111" s="179"/>
      <c r="L1111" s="179"/>
      <c r="M1111" s="179"/>
      <c r="N1111" s="179"/>
      <c r="O1111" s="179"/>
      <c r="P1111" s="179"/>
      <c r="Q1111" s="179"/>
      <c r="R1111" s="179"/>
      <c r="S1111" s="179"/>
      <c r="T1111" s="179"/>
      <c r="U1111" s="179"/>
      <c r="V1111" s="179"/>
      <c r="W1111" s="179"/>
      <c r="X1111" s="179"/>
      <c r="Y1111" s="179"/>
      <c r="Z1111" s="179"/>
      <c r="AA1111" s="179"/>
      <c r="AB1111" s="179"/>
      <c r="AC1111" s="179"/>
      <c r="AD1111" s="179"/>
      <c r="AE1111" s="179"/>
      <c r="AF1111" s="179"/>
      <c r="AG1111" s="179"/>
      <c r="AH1111" s="179"/>
      <c r="AI1111" s="179"/>
      <c r="AJ1111" s="179"/>
      <c r="AK1111" s="179"/>
    </row>
    <row r="1112" spans="1:37" x14ac:dyDescent="0.2">
      <c r="B1112" s="180"/>
      <c r="F1112" s="181"/>
      <c r="G1112" s="179"/>
      <c r="H1112" s="179"/>
      <c r="I1112" s="179"/>
      <c r="J1112" s="179"/>
      <c r="K1112" s="179"/>
      <c r="L1112" s="179"/>
      <c r="M1112" s="179"/>
      <c r="N1112" s="179"/>
      <c r="O1112" s="179"/>
      <c r="P1112" s="179"/>
      <c r="Q1112" s="179"/>
      <c r="R1112" s="179"/>
      <c r="S1112" s="179"/>
      <c r="T1112" s="179"/>
      <c r="U1112" s="179"/>
      <c r="V1112" s="179"/>
      <c r="W1112" s="179"/>
      <c r="X1112" s="179"/>
      <c r="Y1112" s="179"/>
      <c r="Z1112" s="179"/>
      <c r="AA1112" s="179"/>
      <c r="AB1112" s="179"/>
      <c r="AC1112" s="179"/>
      <c r="AD1112" s="179"/>
      <c r="AE1112" s="179"/>
      <c r="AF1112" s="179"/>
      <c r="AG1112" s="179"/>
      <c r="AH1112" s="179"/>
      <c r="AI1112" s="179"/>
      <c r="AJ1112" s="179"/>
      <c r="AK1112" s="179"/>
    </row>
    <row r="1113" spans="1:37" x14ac:dyDescent="0.2">
      <c r="B1113" s="180"/>
      <c r="F1113" s="181"/>
      <c r="G1113" s="179"/>
      <c r="H1113" s="179"/>
      <c r="I1113" s="179"/>
      <c r="J1113" s="179"/>
      <c r="K1113" s="179"/>
      <c r="L1113" s="179"/>
      <c r="M1113" s="179"/>
      <c r="N1113" s="179"/>
      <c r="O1113" s="179"/>
      <c r="P1113" s="179"/>
      <c r="Q1113" s="179"/>
      <c r="R1113" s="179"/>
      <c r="S1113" s="179"/>
      <c r="T1113" s="179"/>
      <c r="U1113" s="179"/>
      <c r="V1113" s="179"/>
      <c r="W1113" s="179"/>
      <c r="X1113" s="179"/>
      <c r="Y1113" s="179"/>
      <c r="Z1113" s="179"/>
      <c r="AA1113" s="179"/>
      <c r="AB1113" s="179"/>
      <c r="AC1113" s="179"/>
      <c r="AD1113" s="179"/>
      <c r="AE1113" s="179"/>
      <c r="AF1113" s="179"/>
      <c r="AG1113" s="179"/>
      <c r="AH1113" s="179"/>
      <c r="AI1113" s="179"/>
      <c r="AJ1113" s="179"/>
      <c r="AK1113" s="179"/>
    </row>
    <row r="1114" spans="1:37" x14ac:dyDescent="0.2">
      <c r="B1114" s="180"/>
      <c r="F1114" s="181"/>
      <c r="G1114" s="179"/>
      <c r="H1114" s="179"/>
      <c r="I1114" s="179"/>
      <c r="J1114" s="179"/>
      <c r="K1114" s="179"/>
      <c r="L1114" s="179"/>
      <c r="M1114" s="179"/>
      <c r="N1114" s="179"/>
      <c r="O1114" s="179"/>
      <c r="P1114" s="179"/>
      <c r="Q1114" s="179"/>
      <c r="R1114" s="179"/>
      <c r="S1114" s="179"/>
      <c r="T1114" s="179"/>
      <c r="U1114" s="179"/>
      <c r="V1114" s="179"/>
      <c r="W1114" s="179"/>
      <c r="X1114" s="179"/>
      <c r="Y1114" s="179"/>
      <c r="Z1114" s="179"/>
      <c r="AA1114" s="179"/>
      <c r="AB1114" s="179"/>
      <c r="AC1114" s="179"/>
      <c r="AD1114" s="179"/>
      <c r="AE1114" s="179"/>
      <c r="AF1114" s="179"/>
      <c r="AG1114" s="179"/>
      <c r="AH1114" s="179"/>
      <c r="AI1114" s="179"/>
      <c r="AJ1114" s="179"/>
      <c r="AK1114" s="179"/>
    </row>
    <row r="1115" spans="1:37" x14ac:dyDescent="0.2">
      <c r="B1115" s="76"/>
      <c r="F1115" s="181"/>
      <c r="G1115" s="179"/>
      <c r="H1115" s="179"/>
      <c r="I1115" s="179"/>
      <c r="J1115" s="179"/>
      <c r="K1115" s="179"/>
      <c r="L1115" s="179"/>
      <c r="M1115" s="179"/>
      <c r="N1115" s="179"/>
      <c r="O1115" s="179"/>
      <c r="P1115" s="179"/>
      <c r="Q1115" s="179"/>
      <c r="R1115" s="179"/>
      <c r="S1115" s="179"/>
      <c r="T1115" s="179"/>
      <c r="U1115" s="179"/>
      <c r="V1115" s="179"/>
      <c r="W1115" s="179"/>
      <c r="X1115" s="179"/>
      <c r="Y1115" s="179"/>
      <c r="Z1115" s="179"/>
      <c r="AA1115" s="179"/>
      <c r="AB1115" s="179"/>
      <c r="AC1115" s="179"/>
      <c r="AD1115" s="179"/>
      <c r="AE1115" s="179"/>
      <c r="AF1115" s="179"/>
      <c r="AG1115" s="179"/>
      <c r="AH1115" s="179"/>
      <c r="AI1115" s="179"/>
      <c r="AJ1115" s="179"/>
      <c r="AK1115" s="179"/>
    </row>
    <row r="1116" spans="1:37" x14ac:dyDescent="0.2">
      <c r="B1116" s="76"/>
      <c r="F1116" s="181"/>
      <c r="G1116" s="179"/>
      <c r="H1116" s="179"/>
      <c r="I1116" s="179"/>
      <c r="J1116" s="179"/>
      <c r="K1116" s="179"/>
      <c r="L1116" s="179"/>
      <c r="M1116" s="179"/>
      <c r="N1116" s="179"/>
      <c r="O1116" s="179"/>
      <c r="P1116" s="179"/>
      <c r="Q1116" s="179"/>
      <c r="R1116" s="179"/>
      <c r="S1116" s="179"/>
      <c r="T1116" s="179"/>
      <c r="U1116" s="179"/>
      <c r="V1116" s="179"/>
      <c r="W1116" s="179"/>
      <c r="X1116" s="179"/>
      <c r="Y1116" s="179"/>
      <c r="Z1116" s="179"/>
      <c r="AA1116" s="179"/>
      <c r="AB1116" s="179"/>
      <c r="AC1116" s="179"/>
      <c r="AD1116" s="179"/>
      <c r="AE1116" s="179"/>
      <c r="AF1116" s="179"/>
      <c r="AG1116" s="179"/>
      <c r="AH1116" s="179"/>
      <c r="AI1116" s="179"/>
      <c r="AJ1116" s="179"/>
      <c r="AK1116" s="179"/>
    </row>
    <row r="1117" spans="1:37" x14ac:dyDescent="0.2">
      <c r="B1117" s="76"/>
      <c r="F1117" s="181"/>
      <c r="G1117" s="179"/>
      <c r="H1117" s="179"/>
      <c r="I1117" s="179"/>
      <c r="J1117" s="179"/>
      <c r="K1117" s="179"/>
      <c r="L1117" s="179"/>
      <c r="M1117" s="179"/>
      <c r="N1117" s="179"/>
      <c r="O1117" s="179"/>
      <c r="P1117" s="179"/>
      <c r="Q1117" s="179"/>
      <c r="R1117" s="179"/>
      <c r="S1117" s="179"/>
      <c r="T1117" s="179"/>
      <c r="U1117" s="179"/>
      <c r="V1117" s="179"/>
      <c r="W1117" s="179"/>
      <c r="X1117" s="179"/>
      <c r="Y1117" s="179"/>
      <c r="Z1117" s="179"/>
      <c r="AA1117" s="179"/>
      <c r="AB1117" s="179"/>
      <c r="AC1117" s="179"/>
      <c r="AD1117" s="179"/>
      <c r="AE1117" s="179"/>
      <c r="AF1117" s="179"/>
      <c r="AG1117" s="179"/>
      <c r="AH1117" s="179"/>
      <c r="AI1117" s="179"/>
      <c r="AJ1117" s="179"/>
      <c r="AK1117" s="179"/>
    </row>
    <row r="1118" spans="1:37" x14ac:dyDescent="0.2">
      <c r="B1118" s="76"/>
      <c r="F1118" s="181"/>
      <c r="G1118" s="179"/>
      <c r="H1118" s="179"/>
      <c r="I1118" s="179"/>
      <c r="J1118" s="179"/>
      <c r="K1118" s="179"/>
      <c r="L1118" s="179"/>
      <c r="M1118" s="179"/>
      <c r="N1118" s="179"/>
      <c r="O1118" s="179"/>
      <c r="P1118" s="179"/>
      <c r="Q1118" s="179"/>
      <c r="R1118" s="179"/>
      <c r="S1118" s="179"/>
      <c r="T1118" s="179"/>
      <c r="U1118" s="179"/>
      <c r="V1118" s="179"/>
      <c r="W1118" s="179"/>
      <c r="X1118" s="179"/>
      <c r="Y1118" s="179"/>
      <c r="Z1118" s="179"/>
      <c r="AA1118" s="179"/>
      <c r="AB1118" s="179"/>
      <c r="AC1118" s="179"/>
      <c r="AD1118" s="179"/>
      <c r="AE1118" s="179"/>
      <c r="AF1118" s="179"/>
      <c r="AG1118" s="179"/>
      <c r="AH1118" s="179"/>
      <c r="AI1118" s="179"/>
      <c r="AJ1118" s="179"/>
      <c r="AK1118" s="179"/>
    </row>
    <row r="1119" spans="1:37" x14ac:dyDescent="0.2">
      <c r="B1119" s="76"/>
      <c r="F1119" s="181"/>
      <c r="G1119" s="179"/>
      <c r="H1119" s="179"/>
      <c r="I1119" s="179"/>
      <c r="J1119" s="179"/>
      <c r="K1119" s="179"/>
      <c r="L1119" s="179"/>
      <c r="M1119" s="179"/>
      <c r="N1119" s="179"/>
      <c r="O1119" s="179"/>
      <c r="P1119" s="179"/>
      <c r="Q1119" s="179"/>
      <c r="R1119" s="179"/>
      <c r="S1119" s="179"/>
      <c r="T1119" s="179"/>
      <c r="U1119" s="179"/>
      <c r="V1119" s="179"/>
      <c r="W1119" s="179"/>
      <c r="X1119" s="179"/>
      <c r="Y1119" s="179"/>
      <c r="Z1119" s="179"/>
      <c r="AA1119" s="179"/>
      <c r="AB1119" s="179"/>
      <c r="AC1119" s="179"/>
      <c r="AD1119" s="179"/>
      <c r="AE1119" s="179"/>
      <c r="AF1119" s="179"/>
      <c r="AG1119" s="179"/>
      <c r="AH1119" s="179"/>
      <c r="AI1119" s="179"/>
      <c r="AJ1119" s="179"/>
      <c r="AK1119" s="179"/>
    </row>
    <row r="1120" spans="1:37" x14ac:dyDescent="0.2">
      <c r="B1120" s="180"/>
      <c r="F1120" s="181"/>
      <c r="G1120" s="179"/>
      <c r="H1120" s="179"/>
      <c r="I1120" s="179"/>
      <c r="J1120" s="179"/>
      <c r="K1120" s="179"/>
      <c r="L1120" s="179"/>
      <c r="M1120" s="179"/>
      <c r="N1120" s="179"/>
      <c r="O1120" s="179"/>
      <c r="P1120" s="179"/>
      <c r="Q1120" s="179"/>
      <c r="R1120" s="179"/>
      <c r="S1120" s="179"/>
      <c r="T1120" s="179"/>
      <c r="U1120" s="179"/>
      <c r="V1120" s="179"/>
      <c r="W1120" s="179"/>
      <c r="X1120" s="179"/>
      <c r="Y1120" s="179"/>
      <c r="Z1120" s="179"/>
      <c r="AA1120" s="179"/>
      <c r="AB1120" s="179"/>
      <c r="AC1120" s="179"/>
      <c r="AD1120" s="179"/>
      <c r="AE1120" s="179"/>
      <c r="AF1120" s="179"/>
      <c r="AG1120" s="179"/>
      <c r="AH1120" s="179"/>
      <c r="AI1120" s="179"/>
      <c r="AJ1120" s="179"/>
      <c r="AK1120" s="179"/>
    </row>
    <row r="1121" spans="10:10" x14ac:dyDescent="0.2">
      <c r="J1121" s="179"/>
    </row>
  </sheetData>
  <mergeCells count="3">
    <mergeCell ref="AS3:AU3"/>
    <mergeCell ref="AS36:AU36"/>
    <mergeCell ref="AS37:AT37"/>
  </mergeCells>
  <dataValidations count="1">
    <dataValidation type="list" allowBlank="1" showInputMessage="1" showErrorMessage="1" sqref="B181:B200" xr:uid="{00000000-0002-0000-0600-000000000000}">
      <formula1>$A$2:$A$10</formula1>
    </dataValidation>
  </dataValidations>
  <pageMargins left="0.7" right="0.7" top="0.75" bottom="0.75" header="0.3" footer="0.3"/>
  <pageSetup paperSize="9" orientation="portrait"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2:M47"/>
  <sheetViews>
    <sheetView workbookViewId="0">
      <selection activeCell="D20" sqref="D20"/>
    </sheetView>
  </sheetViews>
  <sheetFormatPr defaultColWidth="8.5703125" defaultRowHeight="12.75" x14ac:dyDescent="0.2"/>
  <cols>
    <col min="2" max="2" width="23.5703125" bestFit="1" customWidth="1"/>
    <col min="3" max="3" width="17.42578125" bestFit="1" customWidth="1"/>
    <col min="4" max="4" width="14.140625" style="109" bestFit="1" customWidth="1"/>
    <col min="5" max="5" width="9.85546875" bestFit="1" customWidth="1"/>
    <col min="6" max="6" width="11.42578125" bestFit="1" customWidth="1"/>
    <col min="7" max="7" width="24.140625" bestFit="1" customWidth="1"/>
    <col min="8" max="8" width="36.5703125" bestFit="1" customWidth="1"/>
    <col min="9" max="9" width="11.5703125" bestFit="1" customWidth="1"/>
    <col min="10" max="10" width="24.140625" bestFit="1" customWidth="1"/>
    <col min="11" max="11" width="52.85546875" bestFit="1" customWidth="1"/>
    <col min="12" max="12" width="40" bestFit="1" customWidth="1"/>
    <col min="13" max="13" width="36.5703125" bestFit="1" customWidth="1"/>
    <col min="14" max="15" width="14.42578125" bestFit="1" customWidth="1"/>
  </cols>
  <sheetData>
    <row r="2" spans="1:13" x14ac:dyDescent="0.2">
      <c r="B2" s="127" t="s">
        <v>4</v>
      </c>
    </row>
    <row r="3" spans="1:13" ht="30.6" customHeight="1" x14ac:dyDescent="0.2">
      <c r="B3" s="269" t="s">
        <v>296</v>
      </c>
      <c r="C3" s="269"/>
      <c r="D3" s="269"/>
      <c r="E3" s="269"/>
      <c r="F3" s="269"/>
      <c r="G3" s="269"/>
      <c r="H3" s="269"/>
      <c r="I3" s="269"/>
      <c r="J3" s="269"/>
      <c r="K3" s="269"/>
    </row>
    <row r="4" spans="1:13" x14ac:dyDescent="0.2">
      <c r="B4" s="128" t="s">
        <v>297</v>
      </c>
    </row>
    <row r="6" spans="1:13" ht="15.75" x14ac:dyDescent="0.25">
      <c r="B6" s="64" t="s">
        <v>216</v>
      </c>
    </row>
    <row r="7" spans="1:13" x14ac:dyDescent="0.2">
      <c r="B7" s="65" t="s">
        <v>298</v>
      </c>
      <c r="C7" s="73">
        <f>IF('Simulatie kostenplan'!E36=WB!G3,'Simulatie kostenplan'!C33,IF('Simulatie kostenplan'!E36=WB!G4,'Simulatie kostenplan'!D33,IF('Simulatie kostenplan'!E36=WB!G5,'Simulatie kostenplan'!E33,IF('Simulatie kostenplan'!E36=WB!G6,'Simulatie kostenplan'!F33,0))))</f>
        <v>0</v>
      </c>
    </row>
    <row r="8" spans="1:13" ht="25.35" customHeight="1" x14ac:dyDescent="0.2">
      <c r="B8" s="80" t="s">
        <v>299</v>
      </c>
      <c r="C8" s="206">
        <v>0.5</v>
      </c>
      <c r="D8" s="109" t="str">
        <f>IF(C8&lt;0.51,"","opgelet, de EFRO bedrag is max 50%")</f>
        <v/>
      </c>
    </row>
    <row r="9" spans="1:13" ht="25.35" customHeight="1" x14ac:dyDescent="0.2">
      <c r="B9" s="80" t="s">
        <v>300</v>
      </c>
      <c r="C9" s="206">
        <v>0.15</v>
      </c>
    </row>
    <row r="10" spans="1:13" ht="32.450000000000003" customHeight="1" x14ac:dyDescent="0.2">
      <c r="B10" s="65" t="s">
        <v>301</v>
      </c>
      <c r="C10" s="73">
        <f>IF(C8&gt;0.5,0.5*C7,C7*C8)+C7*C9</f>
        <v>0</v>
      </c>
    </row>
    <row r="11" spans="1:13" ht="33" x14ac:dyDescent="0.45">
      <c r="B11" s="80" t="s">
        <v>302</v>
      </c>
      <c r="C11" s="73">
        <f>C7-C10</f>
        <v>0</v>
      </c>
      <c r="F11" s="139"/>
    </row>
    <row r="12" spans="1:13" x14ac:dyDescent="0.2">
      <c r="A12" s="207"/>
      <c r="B12" s="207"/>
      <c r="C12" s="207"/>
      <c r="D12" s="208"/>
      <c r="E12" s="207"/>
      <c r="F12" s="207"/>
      <c r="G12" s="207"/>
      <c r="H12" s="207"/>
      <c r="I12" s="207"/>
      <c r="J12" s="207"/>
      <c r="K12" s="207"/>
      <c r="L12" s="207"/>
      <c r="M12" s="207"/>
    </row>
    <row r="13" spans="1:13" x14ac:dyDescent="0.2">
      <c r="A13" s="207"/>
      <c r="B13" s="209" t="s">
        <v>294</v>
      </c>
      <c r="C13" s="210">
        <v>0</v>
      </c>
      <c r="D13" s="208"/>
      <c r="E13" s="207"/>
      <c r="F13" s="207"/>
      <c r="G13" s="207"/>
      <c r="H13" s="207"/>
      <c r="I13" s="207"/>
      <c r="J13" s="207"/>
      <c r="K13" s="207"/>
      <c r="L13" s="207"/>
      <c r="M13" s="207"/>
    </row>
    <row r="14" spans="1:13" x14ac:dyDescent="0.2">
      <c r="A14" s="207"/>
      <c r="B14" s="207"/>
      <c r="C14" s="207"/>
      <c r="D14" s="208"/>
      <c r="E14" s="207"/>
      <c r="F14" s="207"/>
      <c r="G14" s="207"/>
      <c r="H14" s="207"/>
      <c r="I14" s="207"/>
      <c r="J14" s="207"/>
      <c r="K14" s="207"/>
      <c r="L14" s="207"/>
      <c r="M14" s="207"/>
    </row>
    <row r="15" spans="1:13" x14ac:dyDescent="0.2">
      <c r="A15" s="207"/>
      <c r="B15" s="209" t="s">
        <v>303</v>
      </c>
      <c r="C15" s="207"/>
      <c r="D15" s="209" t="s">
        <v>304</v>
      </c>
      <c r="E15" s="207"/>
    </row>
    <row r="16" spans="1:13" x14ac:dyDescent="0.2">
      <c r="A16" s="207"/>
      <c r="B16" s="209" t="s">
        <v>305</v>
      </c>
      <c r="C16" s="209" t="s">
        <v>293</v>
      </c>
      <c r="D16" s="207"/>
      <c r="E16" s="207" t="s">
        <v>306</v>
      </c>
    </row>
    <row r="17" spans="1:5" x14ac:dyDescent="0.2">
      <c r="A17" s="207"/>
      <c r="B17" s="210" t="s">
        <v>175</v>
      </c>
      <c r="C17" s="207"/>
      <c r="D17" s="208">
        <v>0</v>
      </c>
      <c r="E17" s="208">
        <v>0</v>
      </c>
    </row>
    <row r="18" spans="1:5" x14ac:dyDescent="0.2">
      <c r="A18" s="207"/>
      <c r="B18" s="210" t="s">
        <v>187</v>
      </c>
      <c r="C18" s="207"/>
      <c r="D18" s="208">
        <v>0</v>
      </c>
      <c r="E18" s="208">
        <v>0</v>
      </c>
    </row>
    <row r="19" spans="1:5" x14ac:dyDescent="0.2">
      <c r="A19" s="207"/>
      <c r="B19" s="210" t="s">
        <v>200</v>
      </c>
      <c r="C19" s="210"/>
      <c r="D19" s="208">
        <v>0</v>
      </c>
      <c r="E19" s="208">
        <v>0</v>
      </c>
    </row>
    <row r="20" spans="1:5" x14ac:dyDescent="0.2">
      <c r="A20" s="207"/>
      <c r="B20" s="210" t="s">
        <v>307</v>
      </c>
      <c r="C20" s="210"/>
      <c r="D20" s="208">
        <v>0</v>
      </c>
      <c r="E20" s="208">
        <v>0</v>
      </c>
    </row>
    <row r="21" spans="1:5" x14ac:dyDescent="0.2">
      <c r="A21" s="207"/>
      <c r="B21" s="210" t="s">
        <v>168</v>
      </c>
      <c r="C21" s="210">
        <v>0</v>
      </c>
      <c r="D21" s="208">
        <v>0</v>
      </c>
      <c r="E21" s="208">
        <v>0</v>
      </c>
    </row>
    <row r="22" spans="1:5" x14ac:dyDescent="0.2">
      <c r="A22" s="207"/>
      <c r="B22" s="207"/>
      <c r="C22" s="210"/>
      <c r="D22" s="208">
        <v>0</v>
      </c>
      <c r="E22" s="208">
        <v>0</v>
      </c>
    </row>
    <row r="23" spans="1:5" x14ac:dyDescent="0.2">
      <c r="A23" s="207"/>
      <c r="B23" s="210" t="s">
        <v>306</v>
      </c>
      <c r="C23" s="207"/>
      <c r="D23" s="208">
        <v>0</v>
      </c>
      <c r="E23" s="208">
        <v>0</v>
      </c>
    </row>
    <row r="24" spans="1:5" x14ac:dyDescent="0.2">
      <c r="A24" s="207"/>
      <c r="D24"/>
    </row>
    <row r="25" spans="1:5" x14ac:dyDescent="0.2">
      <c r="A25" s="207"/>
      <c r="D25"/>
    </row>
    <row r="26" spans="1:5" x14ac:dyDescent="0.2">
      <c r="A26" s="207"/>
      <c r="D26"/>
    </row>
    <row r="27" spans="1:5" x14ac:dyDescent="0.2">
      <c r="A27" s="207"/>
      <c r="D27"/>
    </row>
    <row r="28" spans="1:5" x14ac:dyDescent="0.2">
      <c r="D28"/>
    </row>
    <row r="29" spans="1:5" x14ac:dyDescent="0.2">
      <c r="D29"/>
    </row>
    <row r="30" spans="1:5" x14ac:dyDescent="0.2">
      <c r="D30"/>
    </row>
    <row r="31" spans="1:5" x14ac:dyDescent="0.2">
      <c r="D31"/>
    </row>
    <row r="32" spans="1:5" x14ac:dyDescent="0.2">
      <c r="D32"/>
    </row>
    <row r="33" spans="4:4" x14ac:dyDescent="0.2">
      <c r="D33"/>
    </row>
    <row r="34" spans="4:4" x14ac:dyDescent="0.2">
      <c r="D34"/>
    </row>
    <row r="35" spans="4:4" x14ac:dyDescent="0.2">
      <c r="D35"/>
    </row>
    <row r="36" spans="4:4" x14ac:dyDescent="0.2">
      <c r="D36"/>
    </row>
    <row r="37" spans="4:4" x14ac:dyDescent="0.2">
      <c r="D37"/>
    </row>
    <row r="38" spans="4:4" x14ac:dyDescent="0.2">
      <c r="D38"/>
    </row>
    <row r="39" spans="4:4" x14ac:dyDescent="0.2">
      <c r="D39"/>
    </row>
    <row r="40" spans="4:4" x14ac:dyDescent="0.2">
      <c r="D40"/>
    </row>
    <row r="41" spans="4:4" x14ac:dyDescent="0.2">
      <c r="D41"/>
    </row>
    <row r="42" spans="4:4" x14ac:dyDescent="0.2">
      <c r="D42"/>
    </row>
    <row r="43" spans="4:4" x14ac:dyDescent="0.2">
      <c r="D43"/>
    </row>
    <row r="44" spans="4:4" x14ac:dyDescent="0.2">
      <c r="D44"/>
    </row>
    <row r="45" spans="4:4" x14ac:dyDescent="0.2">
      <c r="D45"/>
    </row>
    <row r="46" spans="4:4" x14ac:dyDescent="0.2">
      <c r="D46"/>
    </row>
    <row r="47" spans="4:4" x14ac:dyDescent="0.2">
      <c r="D47"/>
    </row>
  </sheetData>
  <mergeCells count="1">
    <mergeCell ref="B3:K3"/>
  </mergeCells>
  <conditionalFormatting sqref="C8:C9">
    <cfRule type="cellIs" dxfId="0" priority="1" operator="greaterThan">
      <formula>0.5</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MS E-mail" ma:contentTypeID="0x01010058E785D1E59EC64DBAD5081603ABA5EB006841FB3D947B8F41AE0AB55F5FD7F769" ma:contentTypeVersion="42" ma:contentTypeDescription="Create a new document." ma:contentTypeScope="" ma:versionID="62b997394ed0714d480381822c03c892">
  <xsd:schema xmlns:xsd="http://www.w3.org/2001/XMLSchema" xmlns:xs="http://www.w3.org/2001/XMLSchema" xmlns:p="http://schemas.microsoft.com/office/2006/metadata/properties" xmlns:ns1="4f96a82e-fc26-4cb8-a95a-52b876bc7fcc" xmlns:ns3="092b2011-c5fc-443c-b6da-3b3ddd886f28" targetNamespace="http://schemas.microsoft.com/office/2006/metadata/properties" ma:root="true" ma:fieldsID="e68c6317b5528b25e267f1e604528fb5" ns1:_="" ns3:_="">
    <xsd:import namespace="4f96a82e-fc26-4cb8-a95a-52b876bc7fcc"/>
    <xsd:import namespace="092b2011-c5fc-443c-b6da-3b3ddd886f28"/>
    <xsd:element name="properties">
      <xsd:complexType>
        <xsd:sequence>
          <xsd:element name="documentManagement">
            <xsd:complexType>
              <xsd:all>
                <xsd:element ref="ns1:Client_x005f_x0020_submit_x005f_x0020_time" minOccurs="0"/>
                <xsd:element ref="ns1:Conversation_x005f_x0020_topic" minOccurs="0"/>
                <xsd:element ref="ns1:Creation_x005f_x0020_time" minOccurs="0"/>
                <xsd:element ref="ns1:BCC" minOccurs="0"/>
                <xsd:element ref="ns1:CC" minOccurs="0"/>
                <xsd:element ref="ns1:To" minOccurs="0"/>
                <xsd:element ref="ns1:Has_x005f_x0020_attachment" minOccurs="0"/>
                <xsd:element ref="ns1:Importance" minOccurs="0"/>
                <xsd:element ref="ns1:Internet_x005f_x0020_CPID" minOccurs="0"/>
                <xsd:element ref="ns1:Internet_x005f_x0020_message_x005f_x0020_id" minOccurs="0"/>
                <xsd:element ref="ns1:Last_x005f_x0020_modification_x005f_x0020_time" minOccurs="0"/>
                <xsd:element ref="ns1:Message_x005f_x0020_class" minOccurs="0"/>
                <xsd:element ref="ns1:Message_x005f_x0020_delivery_x005f_x0020_time" minOccurs="0"/>
                <xsd:element ref="ns1:Message_x005f_x0020_size" minOccurs="0"/>
                <xsd:element ref="ns1:Received_x005f_x0020_representing_x005f_x0020_address_x005f_x0020_type" minOccurs="0"/>
                <xsd:element ref="ns1:Received_x005f_x0020_representing_x005f_x0020_e_x005f_x002d_mail_x005f_x0020_address" minOccurs="0"/>
                <xsd:element ref="ns1:Received_x005f_x0020_representing_x005f_x0020_name" minOccurs="0"/>
                <xsd:element ref="ns1:Received_x005f_x0020_by_x005f_x0020_address_x005f_x0020_type" minOccurs="0"/>
                <xsd:element ref="ns1:Received_x005f_x0020_by_x005f_x0020_e_x005f_x002d_mail_x005f_x0020_address" minOccurs="0"/>
                <xsd:element ref="ns1:Received_x005f_x0020_by_x005f_x0020_name" minOccurs="0"/>
                <xsd:element ref="ns1:Sender_x005f_x0020_address_x005f_x0020_type" minOccurs="0"/>
                <xsd:element ref="ns1:Sender_x005f_x0020_e_x005f_x002d_mail_x005f_x0020_address" minOccurs="0"/>
                <xsd:element ref="ns1:Sender_x005f_x0020_name" minOccurs="0"/>
                <xsd:element ref="ns1:Sensitivity" minOccurs="0"/>
                <xsd:element ref="ns1:Sent_x005f_x0020_representing_x005f_x0020_address_x005f_x0020_type" minOccurs="0"/>
                <xsd:element ref="ns1:Sent_x005f_x0020_representing_x005f_x0020_e_x005f_x002d_mail_x005f_x0020_address" minOccurs="0"/>
                <xsd:element ref="ns1:Sent_x005f_x0020_representing_x005f_x0020_name" minOccurs="0"/>
                <xsd:element ref="ns1:Topic" minOccurs="0"/>
                <xsd:element ref="ns1:Transport_x005f_x0020_message_x005f_x0020_headers" minOccurs="0"/>
                <xsd:element ref="ns1:SMTPFrom" minOccurs="0"/>
                <xsd:element ref="ns1:SMTPTo" minOccurs="0"/>
                <xsd:element ref="ns1:SMTPCC" minOccurs="0"/>
                <xsd:element ref="ns1:SMTPBCC" minOccurs="0"/>
                <xsd:element ref="ns1:ClientCode" minOccurs="0"/>
                <xsd:element ref="ns1:ClientName" minOccurs="0"/>
                <xsd:element ref="ns1:MatterCode" minOccurs="0"/>
                <xsd:element ref="ns1:MatterName" minOccurs="0"/>
                <xsd:element ref="ns1:_dlc_DocId" minOccurs="0"/>
                <xsd:element ref="ns1:_dlc_DocIdUrl" minOccurs="0"/>
                <xsd:element ref="ns1:_dlc_DocIdPersistId" minOccurs="0"/>
                <xsd:element ref="ns1:md97e38dd21a4e0eb3ec060f9f92bef6" minOccurs="0"/>
                <xsd:element ref="ns1:TaxCatchAll" minOccurs="0"/>
                <xsd:element ref="ns1:TaxCatchAllLabel" minOccurs="0"/>
                <xsd:element ref="ns1:n94a006d1fcf4a40971302c36873bd09"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6a82e-fc26-4cb8-a95a-52b876bc7fcc" elementFormDefault="qualified">
    <xsd:import namespace="http://schemas.microsoft.com/office/2006/documentManagement/types"/>
    <xsd:import namespace="http://schemas.microsoft.com/office/infopath/2007/PartnerControls"/>
    <xsd:element name="Client_x005f_x0020_submit_x005f_x0020_time" ma:index="0" nillable="true" ma:displayName="Client submit time" ma:internalName="Client_x0020_submit_x0020_time">
      <xsd:simpleType>
        <xsd:restriction base="dms:DateTime"/>
      </xsd:simpleType>
    </xsd:element>
    <xsd:element name="Conversation_x005f_x0020_topic" ma:index="1" nillable="true" ma:displayName="Conversation topic" ma:internalName="Conversation_x0020_topic">
      <xsd:simpleType>
        <xsd:restriction base="dms:Text"/>
      </xsd:simpleType>
    </xsd:element>
    <xsd:element name="Creation_x005f_x0020_time" ma:index="2" nillable="true" ma:displayName="Creation time" ma:internalName="Creation_x0020_time">
      <xsd:simpleType>
        <xsd:restriction base="dms:DateTime"/>
      </xsd:simpleType>
    </xsd:element>
    <xsd:element name="BCC" ma:index="3" nillable="true" ma:displayName="BCC" ma:internalName="BCC">
      <xsd:simpleType>
        <xsd:restriction base="dms:Text"/>
      </xsd:simpleType>
    </xsd:element>
    <xsd:element name="CC" ma:index="4" nillable="true" ma:displayName="CC" ma:internalName="CC">
      <xsd:simpleType>
        <xsd:restriction base="dms:Text"/>
      </xsd:simpleType>
    </xsd:element>
    <xsd:element name="To" ma:index="5" nillable="true" ma:displayName="To" ma:indexed="true" ma:internalName="To">
      <xsd:simpleType>
        <xsd:restriction base="dms:Text"/>
      </xsd:simpleType>
    </xsd:element>
    <xsd:element name="Has_x005f_x0020_attachment" ma:index="6" nillable="true" ma:displayName="Has attachment" ma:default="0" ma:indexed="true" ma:internalName="Has_x0020_attachment">
      <xsd:simpleType>
        <xsd:restriction base="dms:Boolean"/>
      </xsd:simpleType>
    </xsd:element>
    <xsd:element name="Importance" ma:index="7" nillable="true" ma:displayName="Importance" ma:indexed="true" ma:internalName="Importance">
      <xsd:simpleType>
        <xsd:restriction base="dms:Number"/>
      </xsd:simpleType>
    </xsd:element>
    <xsd:element name="Internet_x005f_x0020_CPID" ma:index="8" nillable="true" ma:displayName="Internet CPID" ma:internalName="Internet_x0020_CPID">
      <xsd:simpleType>
        <xsd:restriction base="dms:Number"/>
      </xsd:simpleType>
    </xsd:element>
    <xsd:element name="Internet_x005f_x0020_message_x005f_x0020_id" ma:index="9" nillable="true" ma:displayName="Internet message id" ma:indexed="true" ma:internalName="Internet_x0020_message_x0020_id">
      <xsd:simpleType>
        <xsd:restriction base="dms:Text"/>
      </xsd:simpleType>
    </xsd:element>
    <xsd:element name="Last_x005f_x0020_modification_x005f_x0020_time" ma:index="10" nillable="true" ma:displayName="Last modification time" ma:internalName="Last_x0020_modification_x0020_time">
      <xsd:simpleType>
        <xsd:restriction base="dms:DateTime"/>
      </xsd:simpleType>
    </xsd:element>
    <xsd:element name="Message_x005f_x0020_class" ma:index="11" nillable="true" ma:displayName="Message class" ma:internalName="Message_x0020_class">
      <xsd:simpleType>
        <xsd:restriction base="dms:Text"/>
      </xsd:simpleType>
    </xsd:element>
    <xsd:element name="Message_x005f_x0020_delivery_x005f_x0020_time" ma:index="12" nillable="true" ma:displayName="Message delivery time" ma:indexed="true" ma:internalName="Message_x0020_delivery_x0020_time">
      <xsd:simpleType>
        <xsd:restriction base="dms:DateTime"/>
      </xsd:simpleType>
    </xsd:element>
    <xsd:element name="Message_x005f_x0020_size" ma:index="13" nillable="true" ma:displayName="Message size" ma:indexed="true" ma:internalName="Message_x0020_size">
      <xsd:simpleType>
        <xsd:restriction base="dms:Number"/>
      </xsd:simpleType>
    </xsd:element>
    <xsd:element name="Received_x005f_x0020_representing_x005f_x0020_address_x005f_x0020_type" ma:index="14" nillable="true" ma:displayName="Received representing address type" ma:internalName="Received_x0020_representing_x0020_address_x0020_type">
      <xsd:simpleType>
        <xsd:restriction base="dms:Text"/>
      </xsd:simpleType>
    </xsd:element>
    <xsd:element name="Received_x005f_x0020_representing_x005f_x0020_e_x005f_x002d_mail_x005f_x0020_address" ma:index="15" nillable="true" ma:displayName="Received representing e-mail address" ma:internalName="Received_x0020_representing_x0020_e_x002d_mail_x0020_address">
      <xsd:simpleType>
        <xsd:restriction base="dms:Text"/>
      </xsd:simpleType>
    </xsd:element>
    <xsd:element name="Received_x005f_x0020_representing_x005f_x0020_name" ma:index="16" nillable="true" ma:displayName="Received representing name" ma:internalName="Received_x0020_representing_x0020_name">
      <xsd:simpleType>
        <xsd:restriction base="dms:Text"/>
      </xsd:simpleType>
    </xsd:element>
    <xsd:element name="Received_x005f_x0020_by_x005f_x0020_address_x005f_x0020_type" ma:index="17" nillable="true" ma:displayName="Received by address type" ma:internalName="Received_x0020_by_x0020_address_x0020_type">
      <xsd:simpleType>
        <xsd:restriction base="dms:Text"/>
      </xsd:simpleType>
    </xsd:element>
    <xsd:element name="Received_x005f_x0020_by_x005f_x0020_e_x005f_x002d_mail_x005f_x0020_address" ma:index="18" nillable="true" ma:displayName="Received by e-mail address" ma:internalName="Received_x0020_by_x0020_e_x002d_mail_x0020_address">
      <xsd:simpleType>
        <xsd:restriction base="dms:Text"/>
      </xsd:simpleType>
    </xsd:element>
    <xsd:element name="Received_x005f_x0020_by_x005f_x0020_name" ma:index="19" nillable="true" ma:displayName="Received by name" ma:internalName="Received_x0020_by_x0020_name">
      <xsd:simpleType>
        <xsd:restriction base="dms:Text"/>
      </xsd:simpleType>
    </xsd:element>
    <xsd:element name="Sender_x005f_x0020_address_x005f_x0020_type" ma:index="20" nillable="true" ma:displayName="Sender address type" ma:internalName="Sender_x0020_address_x0020_type">
      <xsd:simpleType>
        <xsd:restriction base="dms:Text"/>
      </xsd:simpleType>
    </xsd:element>
    <xsd:element name="Sender_x005f_x0020_e_x005f_x002d_mail_x005f_x0020_address" ma:index="21" nillable="true" ma:displayName="Sender e-mail address" ma:internalName="Sender_x0020_e_x002d_mail_x0020_address">
      <xsd:simpleType>
        <xsd:restriction base="dms:Text"/>
      </xsd:simpleType>
    </xsd:element>
    <xsd:element name="Sender_x005f_x0020_name" ma:index="22" nillable="true" ma:displayName="Sender name" ma:internalName="Sender_x0020_name">
      <xsd:simpleType>
        <xsd:restriction base="dms:Text"/>
      </xsd:simpleType>
    </xsd:element>
    <xsd:element name="Sensitivity" ma:index="23" nillable="true" ma:displayName="Sensitivity" ma:internalName="Sensitivity">
      <xsd:simpleType>
        <xsd:restriction base="dms:Number"/>
      </xsd:simpleType>
    </xsd:element>
    <xsd:element name="Sent_x005f_x0020_representing_x005f_x0020_address_x005f_x0020_type" ma:index="24" nillable="true" ma:displayName="Sent representing address type" ma:internalName="Sent_x0020_representing_x0020_address_x0020_type">
      <xsd:simpleType>
        <xsd:restriction base="dms:Text"/>
      </xsd:simpleType>
    </xsd:element>
    <xsd:element name="Sent_x005f_x0020_representing_x005f_x0020_e_x005f_x002d_mail_x005f_x0020_address" ma:index="25" nillable="true" ma:displayName="Sent representing e-mail address" ma:internalName="Sent_x0020_representing_x0020_e_x002d_mail_x0020_address">
      <xsd:simpleType>
        <xsd:restriction base="dms:Text"/>
      </xsd:simpleType>
    </xsd:element>
    <xsd:element name="Sent_x005f_x0020_representing_x005f_x0020_name" ma:index="26" nillable="true" ma:displayName="Sent representing name" ma:indexed="true" ma:internalName="Sent_x0020_representing_x0020_name">
      <xsd:simpleType>
        <xsd:restriction base="dms:Text"/>
      </xsd:simpleType>
    </xsd:element>
    <xsd:element name="Topic" ma:index="27" nillable="true" ma:displayName="Topic" ma:indexed="true" ma:internalName="Topic">
      <xsd:simpleType>
        <xsd:restriction base="dms:Text"/>
      </xsd:simpleType>
    </xsd:element>
    <xsd:element name="Transport_x005f_x0020_message_x005f_x0020_headers" ma:index="28" nillable="true" ma:displayName="Transport message headers" ma:internalName="Transport_x0020_message_x0020_headers">
      <xsd:simpleType>
        <xsd:restriction base="dms:Note">
          <xsd:maxLength value="255"/>
        </xsd:restriction>
      </xsd:simpleType>
    </xsd:element>
    <xsd:element name="SMTPFrom" ma:index="29" nillable="true" ma:displayName="SMTPFrom" ma:internalName="SMTPFrom">
      <xsd:simpleType>
        <xsd:restriction base="dms:Text"/>
      </xsd:simpleType>
    </xsd:element>
    <xsd:element name="SMTPTo" ma:index="30" nillable="true" ma:displayName="SMTPTo" ma:internalName="SMTPTo">
      <xsd:simpleType>
        <xsd:restriction base="dms:Note">
          <xsd:maxLength value="255"/>
        </xsd:restriction>
      </xsd:simpleType>
    </xsd:element>
    <xsd:element name="SMTPCC" ma:index="31" nillable="true" ma:displayName="SMTPCC" ma:internalName="SMTPCC">
      <xsd:simpleType>
        <xsd:restriction base="dms:Note">
          <xsd:maxLength value="255"/>
        </xsd:restriction>
      </xsd:simpleType>
    </xsd:element>
    <xsd:element name="SMTPBCC" ma:index="32" nillable="true" ma:displayName="SMTPBCC" ma:internalName="SMTPBCC">
      <xsd:simpleType>
        <xsd:restriction base="dms:Note">
          <xsd:maxLength value="255"/>
        </xsd:restriction>
      </xsd:simpleType>
    </xsd:element>
    <xsd:element name="ClientCode" ma:index="33" nillable="true" ma:displayName="ClientCode" ma:default="1006637" ma:internalName="ClientCode">
      <xsd:simpleType>
        <xsd:restriction base="dms:Text"/>
      </xsd:simpleType>
    </xsd:element>
    <xsd:element name="ClientName" ma:index="34" nillable="true" ma:displayName="ClientName" ma:default="Brabantse Ontwikkelings Maatschappij Holding B.V." ma:internalName="ClientName">
      <xsd:simpleType>
        <xsd:restriction base="dms:Text"/>
      </xsd:simpleType>
    </xsd:element>
    <xsd:element name="MatterCode" ma:index="35" nillable="true" ma:displayName="MatterCode" ma:default="1081833" ma:internalName="MatterCode">
      <xsd:simpleType>
        <xsd:restriction base="dms:Text"/>
      </xsd:simpleType>
    </xsd:element>
    <xsd:element name="MatterName" ma:index="36" nillable="true" ma:displayName="MatterName" ma:default="Interreg VL-NL Food Pioneers Accelerator RP1" ma:internalName="MatterName">
      <xsd:simpleType>
        <xsd:restriction base="dms:Text"/>
      </xsd:simpleType>
    </xsd:element>
    <xsd:element name="_dlc_DocId" ma:index="41" nillable="true" ma:displayName="Document ID Value" ma:description="The value of the document ID assigned to this item." ma:indexed="true" ma:internalName="_dlc_DocId" ma:readOnly="true">
      <xsd:simpleType>
        <xsd:restriction base="dms:Text"/>
      </xsd:simpleType>
    </xsd:element>
    <xsd:element name="_dlc_DocIdUrl" ma:index="4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3" nillable="true" ma:displayName="Persist ID" ma:description="Keep ID on add." ma:hidden="true" ma:internalName="_dlc_DocIdPersistId" ma:readOnly="true">
      <xsd:simpleType>
        <xsd:restriction base="dms:Boolean"/>
      </xsd:simpleType>
    </xsd:element>
    <xsd:element name="md97e38dd21a4e0eb3ec060f9f92bef6" ma:index="48" nillable="true" ma:taxonomy="true" ma:internalName="md97e38dd21a4e0eb3ec060f9f92bef6" ma:taxonomyFieldName="Team" ma:displayName="Team" ma:default="2;#Team Manager ffiqs|8d62c43e-68a8-4a9a-a0d0-68fbdc0dfeb3" ma:fieldId="{6d97e38d-d21a-4e0e-b3ec-060f9f92bef6}" ma:sspId="5e4c4d37-d8b5-4c26-a5a8-8e6e22eba7cc" ma:termSetId="05c7fb06-1fad-44ba-8b1a-acb27eee3b34" ma:anchorId="00000000-0000-0000-0000-000000000000" ma:open="false" ma:isKeyword="false">
      <xsd:complexType>
        <xsd:sequence>
          <xsd:element ref="pc:Terms" minOccurs="0" maxOccurs="1"/>
        </xsd:sequence>
      </xsd:complexType>
    </xsd:element>
    <xsd:element name="TaxCatchAll" ma:index="49" nillable="true" ma:displayName="Taxonomy Catch All Column" ma:hidden="true" ma:list="{d02dcc3f-8822-43d4-ab96-b629cd7ca71f}" ma:internalName="TaxCatchAll" ma:showField="CatchAllData" ma:web="4f96a82e-fc26-4cb8-a95a-52b876bc7fcc">
      <xsd:complexType>
        <xsd:complexContent>
          <xsd:extension base="dms:MultiChoiceLookup">
            <xsd:sequence>
              <xsd:element name="Value" type="dms:Lookup" maxOccurs="unbounded" minOccurs="0" nillable="true"/>
            </xsd:sequence>
          </xsd:extension>
        </xsd:complexContent>
      </xsd:complexType>
    </xsd:element>
    <xsd:element name="TaxCatchAllLabel" ma:index="50" nillable="true" ma:displayName="Taxonomy Catch All Column1" ma:hidden="true" ma:list="{d02dcc3f-8822-43d4-ab96-b629cd7ca71f}" ma:internalName="TaxCatchAllLabel" ma:readOnly="true" ma:showField="CatchAllDataLabel" ma:web="4f96a82e-fc26-4cb8-a95a-52b876bc7fcc">
      <xsd:complexType>
        <xsd:complexContent>
          <xsd:extension base="dms:MultiChoiceLookup">
            <xsd:sequence>
              <xsd:element name="Value" type="dms:Lookup" maxOccurs="unbounded" minOccurs="0" nillable="true"/>
            </xsd:sequence>
          </xsd:extension>
        </xsd:complexContent>
      </xsd:complexType>
    </xsd:element>
    <xsd:element name="n94a006d1fcf4a40971302c36873bd09" ma:index="52" nillable="true" ma:taxonomy="true" ma:internalName="n94a006d1fcf4a40971302c36873bd09" ma:taxonomyFieldName="GrantScheme" ma:displayName="GrantScheme" ma:default="1;#Interreg 5 VL-NL|ba5731e6-54b1-4e96-a4cf-545a5206957e" ma:fieldId="{794a006d-1fcf-4a40-9713-02c36873bd09}" ma:sspId="5e4c4d37-d8b5-4c26-a5a8-8e6e22eba7cc" ma:termSetId="8d1cdc99-4838-4de0-b8f2-afae7216dbc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2b2011-c5fc-443c-b6da-3b3ddd886f28" elementFormDefault="qualified">
    <xsd:import namespace="http://schemas.microsoft.com/office/2006/documentManagement/types"/>
    <xsd:import namespace="http://schemas.microsoft.com/office/infopath/2007/PartnerControls"/>
    <xsd:element name="lcf76f155ced4ddcb4097134ff3c332f" ma:index="54"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5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092b2011-c5fc-443c-b6da-3b3ddd886f28" xsi:nil="true"/>
    <TaxCatchAll xmlns="4f96a82e-fc26-4cb8-a95a-52b876bc7fcc">
      <Value>2</Value>
      <Value>1</Value>
    </TaxCatchAll>
    <Has_x005f_x0020_attachment xmlns="4f96a82e-fc26-4cb8-a95a-52b876bc7fcc">false</Has_x005f_x0020_attachment>
    <Creation_x005f_x0020_time xmlns="4f96a82e-fc26-4cb8-a95a-52b876bc7fcc" xsi:nil="true"/>
    <Message_x005f_x0020_size xmlns="4f96a82e-fc26-4cb8-a95a-52b876bc7fcc" xsi:nil="true"/>
    <Received_x005f_x0020_representing_x005f_x0020_e_x005f_x002d_mail_x005f_x0020_address xmlns="4f96a82e-fc26-4cb8-a95a-52b876bc7fcc" xsi:nil="true"/>
    <Internet_x005f_x0020_CPID xmlns="4f96a82e-fc26-4cb8-a95a-52b876bc7fcc" xsi:nil="true"/>
    <ClientName xmlns="4f96a82e-fc26-4cb8-a95a-52b876bc7fcc">Brabantse Ontwikkelings Maatschappij Holding B.V.</ClientName>
    <MatterCode xmlns="4f96a82e-fc26-4cb8-a95a-52b876bc7fcc">1081833</MatterCode>
    <To xmlns="4f96a82e-fc26-4cb8-a95a-52b876bc7fcc" xsi:nil="true"/>
    <BCC xmlns="4f96a82e-fc26-4cb8-a95a-52b876bc7fcc" xsi:nil="true"/>
    <Last_x005f_x0020_modification_x005f_x0020_time xmlns="4f96a82e-fc26-4cb8-a95a-52b876bc7fcc" xsi:nil="true"/>
    <Sent_x005f_x0020_representing_x005f_x0020_address_x005f_x0020_type xmlns="4f96a82e-fc26-4cb8-a95a-52b876bc7fcc" xsi:nil="true"/>
    <SMTPFrom xmlns="4f96a82e-fc26-4cb8-a95a-52b876bc7fcc" xsi:nil="true"/>
    <Internet_x005f_x0020_message_x005f_x0020_id xmlns="4f96a82e-fc26-4cb8-a95a-52b876bc7fcc" xsi:nil="true"/>
    <SMTPTo xmlns="4f96a82e-fc26-4cb8-a95a-52b876bc7fcc" xsi:nil="true"/>
    <Importance xmlns="4f96a82e-fc26-4cb8-a95a-52b876bc7fcc" xsi:nil="true"/>
    <SMTPBCC xmlns="4f96a82e-fc26-4cb8-a95a-52b876bc7fcc" xsi:nil="true"/>
    <Client_x005f_x0020_submit_x005f_x0020_time xmlns="4f96a82e-fc26-4cb8-a95a-52b876bc7fcc" xsi:nil="true"/>
    <CC xmlns="4f96a82e-fc26-4cb8-a95a-52b876bc7fcc" xsi:nil="true"/>
    <Received_x005f_x0020_by_x005f_x0020_address_x005f_x0020_type xmlns="4f96a82e-fc26-4cb8-a95a-52b876bc7fcc" xsi:nil="true"/>
    <Topic xmlns="4f96a82e-fc26-4cb8-a95a-52b876bc7fcc" xsi:nil="true"/>
    <ClientCode xmlns="4f96a82e-fc26-4cb8-a95a-52b876bc7fcc">1006637</ClientCode>
    <Message_x005f_x0020_delivery_x005f_x0020_time xmlns="4f96a82e-fc26-4cb8-a95a-52b876bc7fcc" xsi:nil="true"/>
    <Sender_x005f_x0020_name xmlns="4f96a82e-fc26-4cb8-a95a-52b876bc7fcc" xsi:nil="true"/>
    <Sent_x005f_x0020_representing_x005f_x0020_name xmlns="4f96a82e-fc26-4cb8-a95a-52b876bc7fcc" xsi:nil="true"/>
    <SMTPCC xmlns="4f96a82e-fc26-4cb8-a95a-52b876bc7fcc" xsi:nil="true"/>
    <Received_x005f_x0020_by_x005f_x0020_name xmlns="4f96a82e-fc26-4cb8-a95a-52b876bc7fcc" xsi:nil="true"/>
    <Sender_x005f_x0020_address_x005f_x0020_type xmlns="4f96a82e-fc26-4cb8-a95a-52b876bc7fcc" xsi:nil="true"/>
    <Conversation_x005f_x0020_topic xmlns="4f96a82e-fc26-4cb8-a95a-52b876bc7fcc" xsi:nil="true"/>
    <MatterName xmlns="4f96a82e-fc26-4cb8-a95a-52b876bc7fcc">Interreg VL-NL Food Pioneers Accelerator RP1</MatterName>
    <Received_x005f_x0020_representing_x005f_x0020_name xmlns="4f96a82e-fc26-4cb8-a95a-52b876bc7fcc" xsi:nil="true"/>
    <Received_x005f_x0020_by_x005f_x0020_e_x005f_x002d_mail_x005f_x0020_address xmlns="4f96a82e-fc26-4cb8-a95a-52b876bc7fcc" xsi:nil="true"/>
    <Sender_x005f_x0020_e_x005f_x002d_mail_x005f_x0020_address xmlns="4f96a82e-fc26-4cb8-a95a-52b876bc7fcc" xsi:nil="true"/>
    <Transport_x005f_x0020_message_x005f_x0020_headers xmlns="4f96a82e-fc26-4cb8-a95a-52b876bc7fcc" xsi:nil="true"/>
    <Message_x005f_x0020_class xmlns="4f96a82e-fc26-4cb8-a95a-52b876bc7fcc" xsi:nil="true"/>
    <Sensitivity xmlns="4f96a82e-fc26-4cb8-a95a-52b876bc7fcc" xsi:nil="true"/>
    <Sent_x005f_x0020_representing_x005f_x0020_e_x005f_x002d_mail_x005f_x0020_address xmlns="4f96a82e-fc26-4cb8-a95a-52b876bc7fcc" xsi:nil="true"/>
    <Received_x005f_x0020_representing_x005f_x0020_address_x005f_x0020_type xmlns="4f96a82e-fc26-4cb8-a95a-52b876bc7fcc" xsi:nil="true"/>
    <n94a006d1fcf4a40971302c36873bd09 xmlns="4f96a82e-fc26-4cb8-a95a-52b876bc7fcc">
      <Terms xmlns="http://schemas.microsoft.com/office/infopath/2007/PartnerControls">
        <TermInfo xmlns="http://schemas.microsoft.com/office/infopath/2007/PartnerControls">
          <TermName xmlns="http://schemas.microsoft.com/office/infopath/2007/PartnerControls">Interreg 5 VL-NL</TermName>
          <TermId xmlns="http://schemas.microsoft.com/office/infopath/2007/PartnerControls">ba5731e6-54b1-4e96-a4cf-545a5206957e</TermId>
        </TermInfo>
      </Terms>
    </n94a006d1fcf4a40971302c36873bd09>
    <md97e38dd21a4e0eb3ec060f9f92bef6 xmlns="4f96a82e-fc26-4cb8-a95a-52b876bc7fcc">
      <Terms xmlns="http://schemas.microsoft.com/office/infopath/2007/PartnerControls">
        <TermInfo xmlns="http://schemas.microsoft.com/office/infopath/2007/PartnerControls">
          <TermName xmlns="http://schemas.microsoft.com/office/infopath/2007/PartnerControls">Team Manager ffiqs</TermName>
          <TermId xmlns="http://schemas.microsoft.com/office/infopath/2007/PartnerControls">8d62c43e-68a8-4a9a-a0d0-68fbdc0dfeb3</TermId>
        </TermInfo>
      </Terms>
    </md97e38dd21a4e0eb3ec060f9f92bef6>
    <_dlc_DocId xmlns="4f96a82e-fc26-4cb8-a95a-52b876bc7fcc">SPOP1081833-1080531017-428</_dlc_DocId>
    <_dlc_DocIdUrl xmlns="4f96a82e-fc26-4cb8-a95a-52b876bc7fcc">
      <Url>https://pnogroup.sharepoint.com/sites/SPO_P1081833/_layouts/15/DocIdRedir.aspx?ID=SPOP1081833-1080531017-428</Url>
      <Description>SPOP1081833-1080531017-428</Description>
    </_dlc_DocIdUrl>
  </documentManagement>
</p:properties>
</file>

<file path=customXml/itemProps1.xml><?xml version="1.0" encoding="utf-8"?>
<ds:datastoreItem xmlns:ds="http://schemas.openxmlformats.org/officeDocument/2006/customXml" ds:itemID="{1F1B4C86-1C65-4C6F-8AB1-9B59353311AA}">
  <ds:schemaRefs>
    <ds:schemaRef ds:uri="http://schemas.microsoft.com/sharepoint/v3/contenttype/forms"/>
  </ds:schemaRefs>
</ds:datastoreItem>
</file>

<file path=customXml/itemProps2.xml><?xml version="1.0" encoding="utf-8"?>
<ds:datastoreItem xmlns:ds="http://schemas.openxmlformats.org/officeDocument/2006/customXml" ds:itemID="{FDBD28F0-1F3F-499E-9A6F-4CC0CA5DD7DC}">
  <ds:schemaRefs>
    <ds:schemaRef ds:uri="http://schemas.microsoft.com/sharepoint/events"/>
  </ds:schemaRefs>
</ds:datastoreItem>
</file>

<file path=customXml/itemProps3.xml><?xml version="1.0" encoding="utf-8"?>
<ds:datastoreItem xmlns:ds="http://schemas.openxmlformats.org/officeDocument/2006/customXml" ds:itemID="{D7980909-EA99-4C53-8113-69E6868040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96a82e-fc26-4cb8-a95a-52b876bc7fcc"/>
    <ds:schemaRef ds:uri="092b2011-c5fc-443c-b6da-3b3ddd886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7580C8-E564-4B06-9954-CC2442B02D56}">
  <ds:schemaRefs>
    <ds:schemaRef ds:uri="http://schemas.microsoft.com/office/2006/metadata/properties"/>
    <ds:schemaRef ds:uri="http://schemas.microsoft.com/office/infopath/2007/PartnerControls"/>
    <ds:schemaRef ds:uri="7330f735-dcf0-4d4e-9de4-45ec5e1385f0"/>
    <ds:schemaRef ds:uri="70a656f3-354d-462b-9c97-fe94c6f3c5f4"/>
    <ds:schemaRef ds:uri="092b2011-c5fc-443c-b6da-3b3ddd886f28"/>
    <ds:schemaRef ds:uri="4f96a82e-fc26-4cb8-a95a-52b876bc7fc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8</vt:i4>
      </vt:variant>
    </vt:vector>
  </HeadingPairs>
  <TitlesOfParts>
    <vt:vector size="8" baseType="lpstr">
      <vt:lpstr>Instructies</vt:lpstr>
      <vt:lpstr>Projectomkadering</vt:lpstr>
      <vt:lpstr>Personeelskosten</vt:lpstr>
      <vt:lpstr>Personeelsinzet</vt:lpstr>
      <vt:lpstr>Externe kosten</vt:lpstr>
      <vt:lpstr>Simulatie kostenplan</vt:lpstr>
      <vt:lpstr>WB</vt:lpstr>
      <vt:lpstr>Detail kostenplan</vt:lpstr>
    </vt:vector>
  </TitlesOfParts>
  <Manager/>
  <Company>Provincie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BALLAERT Bart</dc:creator>
  <cp:keywords/>
  <dc:description/>
  <cp:lastModifiedBy>Daphne Madec</cp:lastModifiedBy>
  <cp:revision/>
  <dcterms:created xsi:type="dcterms:W3CDTF">2022-06-14T15:09:39Z</dcterms:created>
  <dcterms:modified xsi:type="dcterms:W3CDTF">2025-02-11T09:13:56Z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0x01010058E785D1E59EC64DBAD5081603ABA5EB006841FB3D947B8F41AE0AB55F5FD7F769</vt:lpwstr>
  </property>
  <property fmtid="{D5CDD505-2E9C-101B-9397-08002B2CF9AE}" pid="3" name="mf231b179db24869a8454c72938beb85">
    <vt:lpwstr/>
  </property>
  <property fmtid="{D5CDD505-2E9C-101B-9397-08002B2CF9AE}" pid="4" name="i598f1e73aeb4181808ea5bcebfbd33d">
    <vt:lpwstr/>
  </property>
  <property fmtid="{D5CDD505-2E9C-101B-9397-08002B2CF9AE}" pid="5" name="MediaServiceImageTags">
    <vt:lpwstr/>
  </property>
  <property fmtid="{D5CDD505-2E9C-101B-9397-08002B2CF9AE}" pid="6" name="GrantScheme">
    <vt:lpwstr>1;#Interreg 5 VL-NL|ba5731e6-54b1-4e96-a4cf-545a5206957e</vt:lpwstr>
  </property>
  <property fmtid="{D5CDD505-2E9C-101B-9397-08002B2CF9AE}" pid="7" name="_dlc_DocIdItemGuid">
    <vt:lpwstr>6f8c9989-123c-491d-9d64-f90fce705d0e</vt:lpwstr>
  </property>
  <property fmtid="{D5CDD505-2E9C-101B-9397-08002B2CF9AE}" pid="8" name="DocumentType">
    <vt:lpwstr/>
  </property>
  <property fmtid="{D5CDD505-2E9C-101B-9397-08002B2CF9AE}" pid="9" name="ContractType">
    <vt:lpwstr/>
  </property>
  <property fmtid="{D5CDD505-2E9C-101B-9397-08002B2CF9AE}" pid="10" name="ContractStatus">
    <vt:lpwstr/>
  </property>
  <property fmtid="{D5CDD505-2E9C-101B-9397-08002B2CF9AE}" pid="11" name="Team">
    <vt:lpwstr>2;#Team Manager ffiqs|8d62c43e-68a8-4a9a-a0d0-68fbdc0dfeb3</vt:lpwstr>
  </property>
  <property fmtid="{D5CDD505-2E9C-101B-9397-08002B2CF9AE}" pid="12" name="d0a1e06652eb4417837cc0ccc9624186">
    <vt:lpwstr/>
  </property>
</Properties>
</file>